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00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<sst xmlns="http://schemas.openxmlformats.org/spreadsheetml/2006/main" count="3664" uniqueCount="2968">
  <si>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</si>
  <si>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</si>
  <si>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</si>
  <si>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</si>
  <si>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</si>
  <si>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</si>
  <si>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</si>
  <si>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</si>
  <si>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</si>
  <si>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</si>
  <si>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</si>
  <si>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</si>
  <si>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</si>
  <si>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</si>
  <si>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</si>
  <si>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</si>
  <si>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</si>
  <si>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</si>
  <si>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</si>
  <si>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</si>
  <si>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</si>
  <si>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</si>
  <si>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</si>
  <si>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</si>
  <si>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</si>
  <si>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</si>
  <si>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</si>
  <si>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</si>
  <si>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</si>
  <si>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</si>
  <si>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</si>
  <si>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</si>
  <si>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</si>
  <si>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</si>
  <si>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</si>
  <si>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</si>
  <si>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</si>
  <si>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</si>
  <si>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</si>
  <si>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</si>
  <si>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</si>
  <si>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</si>
  <si>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</si>
  <si>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</si>
  <si>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</si>
  <si>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</si>
  <si>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</si>
  <si>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</si>
  <si>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</si>
  <si>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</si>
  <si>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</si>
  <si>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</si>
  <si>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</si>
  <si>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</si>
  <si>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</si>
  <si>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</si>
  <si>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</si>
  <si>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</si>
  <si>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</si>
  <si>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</si>
  <si>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</si>
  <si>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</si>
  <si>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</si>
  <si>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</si>
  <si>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</si>
  <si>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</si>
  <si>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</si>
  <si>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</si>
  <si>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</si>
  <si>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</si>
  <si>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</si>
  <si>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</si>
  <si>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</si>
  <si>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</si>
  <si>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</si>
  <si>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</si>
  <si>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</si>
  <si>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</si>
  <si>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</si>
  <si>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</si>
  <si>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</si>
  <si>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</si>
  <si>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</si>
  <si>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</si>
  <si>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</si>
  <si>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</si>
  <si>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</si>
  <si>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</si>
  <si>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</si>
  <si>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</si>
  <si>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</si>
  <si>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</si>
  <si>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</si>
  <si>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</si>
  <si>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</si>
  <si>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</si>
  <si>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</si>
  <si>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</si>
  <si>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</si>
  <si>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</si>
  <si>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</si>
  <si>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</si>
  <si>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</si>
  <si>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</si>
  <si>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</si>
  <si>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</si>
  <si>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</si>
  <si>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</si>
  <si>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</si>
  <si>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</si>
  <si>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</si>
  <si>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</si>
  <si>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</si>
  <si>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</si>
  <si>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</si>
  <si>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</si>
  <si>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</si>
  <si>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</si>
  <si>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</si>
  <si>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</si>
  <si>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</si>
  <si>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</si>
  <si>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</si>
  <si>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</si>
  <si>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</si>
  <si>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</si>
  <si>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</si>
  <si>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</si>
  <si>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</si>
  <si>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</si>
  <si>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</si>
  <si>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</si>
  <si>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</si>
  <si>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</si>
  <si>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</si>
  <si>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</si>
  <si>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</si>
  <si>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</si>
  <si>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</si>
  <si>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</si>
  <si>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</si>
  <si>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</si>
  <si>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</si>
  <si>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</si>
  <si>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</si>
  <si>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</si>
  <si>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</si>
  <si>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</si>
  <si>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</si>
  <si>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</si>
  <si>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</si>
  <si>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</si>
  <si>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</si>
  <si>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</si>
  <si>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</si>
  <si>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</si>
  <si>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</si>
  <si>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</si>
  <si>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</si>
  <si>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</si>
  <si>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</si>
  <si>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</si>
  <si>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</si>
  <si>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</si>
  <si>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</si>
  <si>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</si>
  <si>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</si>
  <si>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</si>
  <si>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</si>
  <si>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</si>
  <si>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</si>
  <si>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</si>
  <si>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</si>
  <si>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</si>
  <si>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</si>
  <si>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</si>
  <si>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</si>
  <si>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</si>
  <si>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</si>
  <si>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</si>
  <si>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</si>
  <si>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</si>
  <si>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</si>
  <si>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</si>
  <si>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</si>
  <si>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</si>
  <si>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</si>
  <si>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</si>
  <si>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</si>
  <si>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</si>
  <si>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</si>
  <si>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</si>
  <si>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</si>
  <si>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</si>
  <si>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</si>
  <si>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</si>
  <si>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</si>
  <si>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</si>
  <si>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</si>
  <si>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</si>
  <si>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</si>
  <si>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</si>
  <si>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</si>
  <si>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</si>
  <si>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</si>
  <si>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</si>
  <si>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</si>
  <si>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</si>
  <si>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</si>
  <si>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</si>
  <si>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</si>
  <si>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</si>
  <si>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</si>
  <si>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</si>
  <si>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</si>
  <si>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</si>
  <si>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</si>
  <si>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</si>
  <si>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</si>
  <si>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</si>
  <si>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</si>
  <si>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</si>
  <si>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</si>
  <si>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</si>
  <si>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</si>
  <si>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</si>
  <si>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</si>
  <si>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</si>
  <si>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</si>
  <si>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</si>
  <si>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</si>
  <si>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</si>
  <si>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</si>
  <si>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</si>
  <si>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</si>
  <si>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</si>
  <si>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</si>
  <si>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</si>
  <si>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</si>
  <si>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</si>
  <si>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</si>
  <si>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</si>
  <si>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</si>
  <si>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</si>
  <si>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</si>
  <si>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</si>
  <si>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</si>
  <si>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</si>
  <si>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</si>
  <si>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</si>
  <si>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</si>
  <si>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</si>
  <si>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</si>
  <si>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</si>
  <si>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</si>
  <si>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</si>
  <si>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</si>
  <si>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</si>
  <si>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</si>
  <si>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</si>
  <si>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</si>
  <si>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</si>
  <si>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</si>
  <si>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</si>
  <si>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</si>
  <si>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</si>
  <si>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</si>
  <si>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</si>
  <si>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</si>
  <si>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</si>
  <si>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</si>
  <si>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</si>
  <si>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</si>
  <si>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</si>
  <si>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</si>
  <si>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</si>
  <si>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</si>
  <si>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</si>
  <si>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</si>
  <si>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</si>
  <si>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</si>
  <si>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</si>
  <si>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</si>
  <si>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</si>
  <si>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</si>
  <si>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</si>
  <si>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</si>
  <si>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</si>
  <si>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</si>
  <si>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</si>
  <si>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</si>
  <si>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</si>
  <si>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</si>
  <si>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</si>
  <si>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</si>
  <si>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</si>
  <si>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</si>
  <si>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</si>
  <si>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</si>
  <si>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</si>
  <si>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</si>
  <si>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</si>
  <si>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</si>
  <si>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</si>
  <si>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</si>
  <si>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</si>
  <si>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</si>
  <si>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</si>
  <si>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</si>
  <si>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</si>
  <si>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</si>
  <si>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</si>
  <si>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</si>
  <si>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</si>
  <si>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</si>
  <si>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</si>
  <si>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</si>
  <si>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</si>
  <si>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</si>
  <si>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</si>
  <si>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</si>
  <si>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</si>
  <si>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</si>
  <si>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</si>
  <si>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</si>
  <si>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</si>
  <si>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</si>
  <si>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</si>
  <si>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</si>
  <si>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</si>
  <si>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</si>
  <si>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</si>
  <si>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</si>
  <si>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</si>
  <si>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</si>
  <si>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</si>
  <si>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</si>
  <si>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</si>
  <si>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</si>
  <si>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</si>
  <si>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</si>
  <si>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</si>
  <si>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</si>
  <si>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</si>
  <si>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</si>
  <si>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</si>
  <si>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</si>
  <si>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</si>
  <si>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</si>
  <si>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</si>
  <si>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</si>
  <si>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</si>
  <si>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</si>
  <si>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</si>
  <si>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</si>
  <si>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</si>
  <si>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</si>
  <si>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</si>
  <si>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</si>
  <si>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</si>
  <si>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</si>
  <si>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</si>
  <si>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</si>
  <si>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</si>
  <si>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</si>
  <si>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</si>
  <si>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</si>
  <si>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</si>
  <si>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</si>
  <si>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</si>
  <si>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</si>
  <si>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</si>
  <si>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</si>
  <si>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</si>
  <si>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</si>
  <si>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</si>
  <si>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</si>
  <si>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</si>
  <si>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</si>
  <si>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</si>
  <si>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</si>
  <si>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</si>
  <si>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</si>
  <si>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</si>
  <si>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</si>
  <si>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</si>
  <si>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</si>
  <si>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</si>
  <si>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</si>
  <si>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</si>
  <si>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</si>
  <si>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</si>
  <si>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</si>
  <si>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</si>
  <si>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</si>
  <si>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</si>
  <si>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</si>
  <si>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</si>
  <si>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</si>
  <si>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</si>
  <si>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</si>
  <si>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</si>
  <si>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</si>
  <si>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</si>
  <si>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</si>
  <si>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</si>
  <si>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</si>
  <si>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</si>
  <si>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</si>
  <si>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</si>
  <si>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</si>
  <si>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</si>
  <si>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</si>
  <si>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</si>
  <si>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</si>
  <si>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</si>
  <si>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</si>
  <si>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</si>
  <si>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</si>
  <si>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</si>
  <si>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</si>
  <si>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</si>
  <si>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</si>
  <si>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</si>
  <si>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</si>
  <si>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</si>
  <si>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</si>
  <si>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</si>
  <si>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</si>
  <si>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</si>
  <si>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</si>
  <si>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</si>
  <si>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</si>
  <si>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</si>
  <si>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</si>
  <si>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</si>
  <si>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</si>
  <si>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</si>
  <si>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</si>
  <si>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</si>
  <si>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</si>
  <si>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</si>
  <si>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</si>
  <si>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</si>
  <si>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</si>
  <si>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</si>
  <si>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</si>
  <si>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</si>
  <si>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</si>
  <si>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</si>
  <si>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</si>
  <si>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</si>
  <si>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</si>
  <si>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</si>
  <si>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</si>
  <si>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</si>
  <si>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</si>
  <si>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</si>
  <si>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</si>
  <si>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</si>
  <si>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</si>
  <si>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</si>
  <si>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</si>
  <si>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</si>
  <si>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</si>
  <si>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</si>
  <si>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</si>
  <si>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</si>
  <si>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</si>
  <si>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</si>
  <si>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</si>
  <si>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</si>
  <si>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</si>
  <si>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</si>
  <si>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</si>
  <si>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</si>
  <si>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</si>
  <si>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</si>
  <si>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</si>
  <si>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</si>
  <si>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</si>
  <si>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</si>
  <si>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</si>
  <si>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</si>
  <si>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</si>
  <si>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</si>
  <si>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</si>
  <si>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</si>
  <si>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</si>
  <si>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</si>
  <si>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</si>
  <si>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</si>
  <si>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</si>
  <si>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</si>
  <si>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</si>
  <si>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</si>
  <si>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</si>
  <si>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</si>
  <si>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</si>
  <si>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</si>
  <si>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</si>
  <si>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</si>
  <si>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</si>
  <si>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</si>
  <si>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</si>
  <si>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</si>
  <si>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</si>
  <si>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</si>
  <si>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</si>
  <si>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</si>
  <si>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</si>
  <si>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</si>
  <si>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</si>
  <si>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</si>
  <si>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</si>
  <si>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</si>
  <si>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</si>
  <si>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</si>
  <si>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</si>
  <si>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</si>
  <si>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</si>
  <si>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</si>
  <si>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</si>
  <si>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</si>
  <si>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</si>
  <si>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</si>
  <si>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</si>
  <si>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</si>
  <si>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</si>
  <si>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</si>
  <si>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</si>
  <si>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</si>
  <si>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</si>
  <si>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</si>
  <si>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</si>
  <si>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</si>
  <si>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</si>
  <si>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</si>
  <si>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</si>
  <si>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</si>
  <si>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</si>
  <si>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</si>
  <si>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</si>
  <si>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</si>
  <si>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</si>
  <si>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</si>
  <si>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</si>
  <si>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</si>
  <si>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</si>
  <si>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</si>
  <si>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</si>
  <si>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</si>
  <si>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</si>
  <si>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</si>
  <si>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</si>
  <si>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</si>
  <si>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</si>
  <si>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</si>
  <si>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</si>
  <si>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</si>
  <si>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</si>
  <si>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</si>
  <si>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</si>
  <si>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</si>
  <si>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</si>
  <si>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</si>
  <si>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</si>
  <si>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</si>
  <si>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</si>
  <si>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</si>
  <si>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</si>
  <si>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</si>
  <si>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</si>
  <si>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</si>
  <si>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</si>
  <si>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</si>
  <si>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</si>
  <si>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</si>
  <si>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</si>
  <si>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</si>
  <si>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</si>
  <si>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</si>
  <si>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</si>
  <si>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</si>
  <si>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</si>
  <si>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</si>
  <si>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</si>
  <si>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</si>
  <si>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</si>
  <si>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</si>
  <si>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</si>
  <si>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</si>
  <si>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</si>
  <si>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</si>
  <si>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</si>
  <si>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</si>
  <si>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</si>
  <si>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</si>
  <si>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</si>
  <si>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</si>
  <si>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</si>
  <si>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</si>
  <si>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</si>
  <si>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</si>
  <si>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</si>
  <si>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</si>
  <si>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</si>
  <si>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</si>
  <si>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</si>
  <si>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</si>
  <si>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</si>
  <si>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</si>
  <si>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</si>
  <si>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</si>
  <si>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</si>
  <si>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</si>
  <si>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</si>
  <si>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</si>
  <si>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</si>
  <si>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</si>
  <si>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</si>
  <si>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</si>
  <si>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</si>
  <si>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</si>
  <si>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</si>
  <si>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</si>
  <si>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</si>
  <si>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</si>
  <si>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</si>
  <si>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</si>
  <si>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</si>
  <si>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</si>
  <si>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</si>
  <si>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</si>
  <si>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</si>
  <si>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</si>
  <si>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</si>
  <si>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</si>
  <si>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</si>
  <si>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</si>
  <si>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</si>
  <si>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</si>
  <si>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</si>
  <si>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</si>
  <si>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</si>
  <si>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</si>
  <si>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</si>
  <si>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</si>
  <si>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</si>
  <si>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</si>
  <si>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</si>
  <si>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</si>
  <si>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</si>
  <si>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</si>
  <si>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</si>
  <si>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</si>
  <si>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</si>
  <si>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</si>
  <si>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</si>
  <si>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</si>
  <si>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</si>
  <si>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</si>
  <si>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</si>
  <si>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</si>
  <si>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</si>
  <si>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</si>
  <si>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</si>
  <si>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</si>
  <si>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</si>
  <si>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</si>
  <si>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</si>
  <si>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</si>
  <si>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</si>
  <si>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</si>
  <si>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</si>
  <si>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</si>
  <si>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</si>
  <si>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</si>
  <si>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</si>
  <si>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</si>
  <si>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</si>
  <si>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</si>
  <si>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</si>
  <si>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</si>
  <si>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</si>
  <si>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</si>
  <si>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</si>
  <si>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</si>
  <si>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</si>
  <si>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</si>
  <si>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</si>
  <si>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</si>
  <si>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</si>
  <si>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</si>
  <si>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</si>
  <si>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</si>
  <si>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</si>
  <si>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</si>
  <si>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</si>
  <si>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</si>
  <si>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</si>
  <si>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</si>
  <si>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</si>
  <si>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</si>
  <si>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</si>
  <si>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</si>
  <si>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</si>
  <si>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</si>
  <si>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</si>
  <si>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</si>
  <si>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</si>
  <si>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</si>
  <si>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</si>
  <si>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</si>
  <si>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</si>
  <si>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</si>
  <si>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</si>
  <si>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</si>
  <si>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</si>
  <si>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</si>
  <si>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</si>
  <si>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</si>
  <si>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</si>
  <si>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</si>
  <si>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</si>
  <si>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</si>
  <si>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</si>
  <si>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</si>
  <si>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</si>
  <si>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</si>
  <si>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</si>
  <si>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</si>
  <si>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</si>
  <si>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</si>
  <si>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</si>
  <si>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</si>
  <si>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</si>
  <si>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</si>
  <si>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</si>
  <si>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</si>
  <si>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</si>
  <si>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</si>
  <si>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</si>
  <si>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</si>
  <si>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</si>
  <si>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</si>
  <si>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</si>
  <si>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</si>
  <si>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</si>
  <si>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</si>
  <si>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</si>
  <si>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</si>
  <si>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</si>
  <si>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</si>
  <si>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</si>
  <si>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</si>
  <si>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</si>
  <si>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</si>
  <si>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</si>
  <si>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</si>
  <si>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</si>
  <si>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</si>
  <si>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</si>
  <si>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</si>
  <si>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</si>
  <si>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</si>
  <si>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</si>
  <si>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</si>
  <si>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</si>
  <si>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</si>
  <si>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</si>
  <si>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</si>
  <si>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</si>
  <si>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</si>
  <si>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</si>
  <si>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</si>
  <si>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</si>
  <si>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</si>
  <si>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</si>
  <si>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</si>
  <si>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</si>
  <si>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</si>
  <si>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</si>
  <si>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</si>
  <si>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</si>
  <si>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</si>
  <si>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</si>
  <si>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</si>
  <si>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</si>
  <si>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</si>
  <si>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</si>
  <si>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</si>
  <si>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</si>
  <si>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</si>
  <si>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</si>
  <si>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</si>
  <si>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</si>
  <si>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</si>
  <si>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</si>
  <si>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</si>
  <si>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</si>
  <si>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</si>
  <si>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</si>
  <si>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</si>
  <si>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</si>
  <si>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</si>
  <si>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</si>
  <si>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</si>
  <si>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</si>
  <si>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</si>
  <si>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</si>
  <si>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</si>
  <si>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</si>
  <si>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</si>
  <si>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</si>
  <si>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</si>
  <si>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</si>
  <si>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</si>
  <si>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</si>
  <si>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</si>
  <si>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</si>
  <si>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</si>
  <si>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</si>
  <si>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</si>
  <si>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</si>
  <si>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</si>
  <si>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</si>
  <si>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</si>
  <si>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</si>
  <si>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</si>
  <si>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</si>
  <si>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</si>
  <si>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</si>
  <si>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</si>
  <si>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</si>
  <si>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</si>
  <si>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</si>
  <si>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</si>
  <si>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</si>
  <si>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</si>
  <si>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</si>
  <si>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</si>
  <si>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</si>
  <si>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</si>
  <si>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</si>
  <si>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</si>
  <si>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</si>
  <si>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</si>
  <si>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</si>
  <si>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</si>
  <si>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</si>
  <si>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</si>
  <si>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</si>
  <si>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</si>
  <si>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</si>
  <si>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</si>
  <si>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</si>
  <si>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</si>
  <si>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</si>
  <si>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</si>
  <si>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</si>
  <si>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</si>
  <si>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</si>
  <si>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</si>
  <si>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</si>
  <si>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</si>
  <si>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</si>
  <si>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</si>
  <si>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</si>
  <si>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</si>
  <si>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</si>
  <si>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</si>
  <si>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</si>
  <si>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</si>
  <si>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</si>
  <si>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</si>
  <si>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</si>
  <si>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</si>
  <si>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</si>
  <si>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</si>
  <si>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</si>
  <si>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</si>
  <si>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</si>
  <si>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</si>
  <si>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</si>
  <si>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</si>
  <si>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</si>
  <si>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</si>
  <si>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</si>
  <si>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</si>
  <si>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</si>
  <si>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</si>
  <si>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</si>
  <si>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</si>
  <si>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</si>
  <si>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</si>
  <si>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</si>
  <si>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</si>
  <si>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</si>
  <si>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</si>
  <si>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</si>
  <si>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</si>
  <si>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</si>
  <si>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</si>
  <si>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</si>
  <si>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</si>
  <si>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</si>
  <si>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</si>
  <si>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</si>
  <si>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</si>
  <si>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</si>
  <si>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</si>
  <si>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</si>
  <si>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</si>
  <si>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</si>
  <si>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</si>
  <si>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</si>
  <si>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</si>
  <si>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</si>
  <si>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</si>
  <si>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</si>
  <si>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</si>
  <si>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</si>
  <si>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</si>
  <si>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</si>
  <si>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</si>
  <si>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</si>
  <si>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</si>
  <si>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</si>
  <si>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</si>
  <si>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</si>
  <si>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</si>
  <si>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</si>
  <si>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</si>
  <si>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</si>
  <si>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</si>
  <si>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</si>
  <si>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</si>
  <si>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</si>
  <si>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</si>
  <si>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</si>
  <si>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</si>
  <si>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</si>
  <si>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</si>
  <si>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</si>
  <si>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</si>
  <si>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</si>
  <si>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</si>
  <si>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</si>
  <si>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</si>
  <si>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</si>
  <si>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</si>
  <si>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</si>
  <si>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</si>
  <si>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</si>
  <si>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</si>
  <si>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</si>
  <si>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</si>
  <si>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</si>
  <si>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</si>
  <si>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</si>
  <si>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</si>
  <si>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</si>
  <si>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</si>
  <si>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</si>
  <si>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</si>
  <si>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</si>
  <si>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</si>
  <si>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</si>
  <si>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</si>
  <si>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</si>
  <si>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</si>
  <si>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</si>
  <si>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</si>
  <si>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</si>
  <si>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</si>
  <si>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</si>
  <si>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</si>
  <si>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</si>
  <si>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</si>
  <si>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</si>
  <si>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</si>
  <si>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</si>
  <si>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</si>
  <si>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</si>
  <si>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</si>
  <si>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</si>
  <si>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</si>
  <si>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</si>
  <si>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</si>
  <si>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</si>
  <si>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</si>
  <si>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</si>
  <si>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</si>
  <si>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</si>
  <si>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</si>
  <si>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</si>
  <si>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</si>
  <si>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</si>
  <si>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</si>
  <si>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</si>
  <si>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</si>
  <si>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</si>
  <si>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</si>
  <si>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</si>
  <si>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</si>
  <si>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</si>
  <si>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</si>
  <si>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</si>
  <si>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</si>
  <si>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</si>
  <si>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</si>
  <si>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</si>
  <si>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</si>
  <si>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</si>
  <si>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</si>
  <si>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</si>
  <si>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</si>
  <si>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</si>
  <si>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</si>
  <si>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</si>
  <si>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</si>
  <si>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</si>
  <si>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</si>
  <si>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</si>
  <si>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</si>
  <si>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</si>
  <si>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</si>
  <si>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</si>
  <si>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</si>
  <si>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</si>
  <si>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</si>
  <si>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</si>
  <si>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</si>
  <si>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</si>
  <si>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</si>
  <si>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</si>
  <si>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</si>
  <si>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</si>
  <si>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</si>
  <si>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</si>
  <si>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</si>
  <si>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</si>
  <si>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</si>
  <si>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</si>
  <si>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</si>
  <si>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</si>
  <si>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</si>
  <si>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</si>
  <si>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</si>
  <si>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</si>
  <si>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</si>
  <si>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</si>
  <si>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</si>
  <si>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</si>
  <si>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</si>
  <si>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</si>
  <si>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</si>
  <si>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</si>
  <si>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</si>
  <si>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</si>
  <si>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</si>
  <si>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</si>
  <si>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</si>
  <si>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</si>
  <si>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</si>
  <si>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</si>
  <si>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</si>
  <si>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</si>
  <si>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</si>
  <si>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</si>
  <si>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</si>
  <si>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</si>
  <si>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</si>
  <si>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</si>
  <si>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</si>
  <si>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</si>
  <si>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</si>
  <si>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</si>
  <si>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</si>
  <si>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</si>
  <si>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</si>
  <si>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</si>
  <si>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</si>
  <si>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</si>
  <si>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</si>
  <si>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</si>
  <si>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</si>
  <si>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</si>
  <si>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</si>
  <si>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</si>
  <si>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</si>
  <si>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</si>
  <si>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</si>
  <si>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</si>
  <si>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</si>
  <si>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</si>
  <si>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</si>
  <si>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</si>
  <si>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</si>
  <si>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</si>
  <si>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</si>
  <si>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</si>
  <si>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</si>
  <si>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</si>
  <si>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</si>
  <si>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</si>
  <si>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</si>
  <si>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</si>
  <si>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</si>
  <si>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</si>
  <si>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</si>
  <si>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</si>
  <si>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</si>
  <si>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</si>
  <si>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</si>
  <si>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</si>
  <si>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</si>
  <si>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</si>
  <si>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</si>
  <si>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</si>
  <si>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</si>
  <si>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</si>
  <si>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</si>
  <si>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</si>
  <si>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</si>
  <si>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</si>
  <si>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</si>
  <si>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</si>
  <si>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</si>
  <si>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</si>
  <si>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</si>
  <si>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</si>
  <si>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</si>
  <si>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</si>
  <si>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</si>
  <si>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</si>
  <si>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</si>
  <si>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</si>
  <si>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</si>
  <si>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</si>
  <si>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</si>
  <si>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</si>
  <si>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</si>
  <si>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</si>
  <si>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</si>
  <si>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</si>
  <si>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</si>
  <si>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</si>
  <si>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</si>
  <si>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</si>
  <si>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</si>
  <si>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</si>
  <si>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</si>
  <si>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</si>
  <si>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</si>
  <si>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</si>
  <si>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</si>
  <si>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</si>
  <si>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</si>
  <si>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</si>
  <si>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</si>
  <si>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</si>
  <si>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</si>
  <si>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</si>
  <si>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</si>
  <si>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</si>
  <si>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</si>
  <si>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</si>
  <si>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</si>
  <si>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</si>
  <si>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</si>
  <si>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</si>
  <si>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</si>
  <si>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</si>
  <si>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</si>
  <si>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</si>
  <si>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</si>
  <si>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</si>
  <si>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</si>
  <si>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</si>
  <si>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</si>
  <si>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</si>
  <si>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</si>
  <si>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</si>
  <si>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</si>
  <si>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</si>
  <si>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</si>
  <si>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</si>
  <si>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</si>
  <si>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</si>
  <si>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</si>
  <si>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</si>
  <si>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</si>
  <si>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</si>
  <si>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</si>
  <si>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</si>
  <si>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</si>
  <si>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</si>
  <si>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</si>
  <si>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</si>
  <si>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</si>
  <si>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</si>
  <si>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</si>
  <si>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</si>
  <si>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</si>
  <si>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</si>
  <si>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</si>
  <si>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</si>
  <si>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</si>
  <si>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</si>
  <si>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</si>
  <si>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</si>
  <si>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</si>
  <si>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</si>
  <si>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</si>
  <si>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</si>
  <si>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</si>
  <si>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</si>
  <si>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</si>
  <si>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</si>
  <si>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</si>
  <si>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</si>
  <si>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</si>
  <si>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</si>
  <si>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</si>
  <si>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</si>
  <si>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</si>
  <si>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</si>
  <si>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</si>
  <si>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</si>
  <si>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</si>
  <si>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</si>
  <si>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</si>
  <si>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</si>
  <si>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</si>
  <si>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</si>
  <si>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</si>
  <si>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</si>
  <si>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</si>
  <si>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</si>
  <si>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</si>
  <si>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</si>
  <si>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</si>
  <si>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</si>
  <si>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</si>
  <si>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</si>
  <si>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</si>
  <si>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</si>
  <si>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</si>
  <si>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</si>
  <si>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</si>
  <si>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</si>
  <si>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</si>
  <si>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</si>
  <si>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</si>
  <si>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</si>
  <si>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</si>
  <si>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</si>
  <si>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</si>
  <si>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</si>
  <si>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</si>
  <si>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</si>
  <si>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</si>
  <si>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</si>
  <si>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</si>
  <si>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</si>
  <si>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</si>
  <si>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</si>
  <si>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</si>
  <si>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</si>
  <si>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</si>
  <si>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</si>
  <si>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</si>
  <si>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</si>
  <si>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</si>
  <si>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</si>
  <si>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</si>
  <si>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</si>
  <si>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</si>
  <si>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</si>
  <si>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</si>
  <si>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</si>
  <si>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</si>
  <si>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</si>
  <si>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</si>
  <si>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</si>
  <si>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</si>
  <si>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</si>
  <si>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</si>
  <si>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</si>
  <si>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</si>
  <si>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</si>
  <si>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</si>
  <si>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</si>
  <si>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</si>
  <si>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</si>
  <si>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</si>
  <si>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</si>
  <si>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</si>
  <si>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</si>
  <si>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</si>
  <si>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</si>
  <si>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</si>
  <si>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</si>
  <si>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</si>
  <si>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</si>
  <si>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</si>
  <si>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</si>
  <si>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</si>
  <si>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</si>
  <si>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</si>
  <si>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</si>
  <si>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</si>
  <si>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</si>
  <si>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</si>
  <si>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</si>
  <si>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</si>
  <si>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</si>
  <si>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</si>
  <si>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</si>
  <si>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</si>
  <si>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</si>
  <si>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</si>
  <si>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</si>
  <si>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</si>
  <si>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</si>
  <si>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</si>
  <si>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</si>
  <si>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</si>
  <si>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</si>
  <si>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</si>
  <si>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</si>
  <si>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</si>
  <si>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</si>
  <si>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</si>
  <si>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</si>
  <si>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</si>
  <si>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</si>
  <si>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</si>
  <si>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</si>
  <si>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</si>
  <si>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</si>
  <si>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</si>
  <si>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</si>
  <si>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</si>
  <si>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</si>
  <si>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</si>
  <si>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</si>
  <si>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</si>
  <si>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</si>
  <si>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</si>
  <si>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</si>
  <si>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</si>
  <si>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</si>
  <si>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</si>
  <si>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</si>
  <si>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</si>
  <si>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</si>
  <si>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</si>
  <si>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</si>
  <si>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</si>
  <si>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</si>
  <si>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</si>
  <si>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</si>
  <si>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</si>
  <si>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</si>
  <si>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</si>
  <si>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</si>
  <si>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</si>
  <si>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</si>
  <si>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</si>
  <si>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</si>
  <si>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</si>
  <si>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</si>
  <si>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</si>
  <si>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</si>
  <si>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</si>
  <si>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</si>
  <si>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</si>
  <si>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</si>
  <si>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</si>
  <si>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</si>
  <si>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</si>
  <si>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</si>
  <si>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</si>
  <si>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</si>
  <si>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</si>
  <si>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</si>
  <si>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</si>
  <si>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</si>
  <si>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</si>
  <si>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</si>
  <si>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</si>
  <si>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</si>
  <si>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</si>
  <si>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</si>
  <si>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</si>
  <si>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</si>
  <si>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</si>
  <si>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</si>
  <si>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</si>
  <si>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</si>
  <si>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</si>
  <si>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</si>
  <si>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</si>
  <si>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</si>
  <si>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</si>
  <si>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</si>
  <si>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</si>
  <si>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</si>
  <si>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</si>
  <si>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</si>
  <si>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</si>
  <si>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</si>
  <si>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</si>
  <si>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</si>
  <si>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</si>
  <si>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</si>
  <si>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</si>
  <si>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</si>
  <si>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</si>
  <si>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</si>
  <si>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</si>
  <si>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</si>
  <si>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</si>
  <si>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</si>
  <si>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</si>
  <si>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</si>
  <si>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</si>
  <si>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</si>
  <si>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</si>
  <si>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</si>
  <si>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</si>
  <si>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</si>
  <si>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</si>
  <si>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</si>
  <si>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</si>
  <si>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</si>
  <si>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</si>
  <si>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</si>
  <si>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</si>
  <si>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</si>
  <si>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</si>
  <si>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</si>
  <si>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</si>
  <si>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</si>
  <si>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</si>
  <si>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</si>
  <si>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</si>
  <si>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</si>
  <si>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</si>
  <si>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</si>
  <si>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</si>
  <si>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</si>
  <si>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</si>
  <si>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</si>
  <si>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</si>
  <si>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</si>
  <si>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</si>
  <si>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</si>
  <si>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</si>
  <si>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</si>
  <si>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</si>
  <si>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</si>
  <si>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</si>
  <si>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</si>
  <si>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</si>
  <si>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</si>
  <si>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</si>
  <si>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</si>
  <si>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</si>
  <si>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</si>
  <si>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</si>
  <si>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</si>
  <si>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</si>
  <si>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</si>
  <si>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</si>
  <si>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</si>
  <si>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</si>
  <si>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</si>
  <si>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</si>
  <si>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</si>
  <si>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</si>
  <si>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</si>
  <si>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</si>
  <si>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</si>
  <si>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</si>
  <si>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</si>
  <si>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</si>
  <si>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</si>
  <si>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</si>
  <si>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</si>
  <si>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</si>
  <si>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</si>
  <si>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</si>
  <si>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</si>
  <si>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</si>
  <si>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</si>
  <si>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</si>
  <si>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</si>
  <si>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</si>
  <si>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</si>
  <si>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</si>
  <si>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</si>
  <si>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</si>
  <si>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</si>
  <si>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</si>
  <si>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</si>
  <si>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</si>
  <si>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</si>
  <si>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</si>
  <si>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</si>
  <si>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</si>
  <si>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</si>
  <si>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</si>
  <si>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</si>
  <si>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</si>
  <si>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</si>
  <si>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</si>
  <si>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</si>
  <si>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</si>
  <si>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</si>
  <si>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</si>
  <si>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</si>
  <si>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</si>
  <si>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</si>
  <si>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</si>
  <si>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</si>
  <si>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</si>
  <si>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</si>
  <si>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</si>
  <si>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</si>
  <si>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</si>
  <si>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</si>
  <si>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</si>
  <si>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</si>
  <si>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</si>
  <si>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</si>
  <si>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</si>
  <si>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</si>
  <si>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</si>
  <si>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</si>
  <si>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</si>
  <si>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</si>
  <si>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</si>
  <si>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</si>
  <si>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</si>
  <si>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</si>
  <si>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</si>
  <si>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</si>
  <si>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</si>
  <si>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</si>
  <si>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</si>
  <si>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</si>
  <si>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</si>
  <si>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</si>
  <si>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</si>
  <si>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</si>
  <si>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</si>
  <si>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</si>
  <si>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</si>
  <si>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</si>
  <si>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</si>
  <si>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</si>
  <si>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</si>
  <si>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</si>
  <si>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</si>
  <si>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</si>
  <si>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</si>
  <si>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</si>
  <si>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</si>
  <si>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</si>
  <si>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</si>
  <si>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</si>
  <si>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</si>
  <si>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</si>
  <si>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</si>
  <si>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</si>
  <si>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</si>
  <si>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</si>
  <si>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</si>
  <si>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</si>
  <si>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</si>
  <si>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</si>
  <si>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</si>
  <si>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</si>
  <si>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</si>
  <si>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</si>
  <si>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</si>
  <si>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</si>
  <si>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</si>
  <si>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</si>
  <si>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</si>
  <si>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</si>
  <si>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</si>
  <si>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</si>
  <si>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</si>
  <si>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</si>
  <si>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</si>
  <si>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</si>
  <si>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</si>
  <si>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</si>
  <si>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</si>
  <si>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</si>
  <si>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</si>
  <si>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</si>
  <si>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</si>
  <si>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</si>
  <si>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</si>
  <si>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</si>
  <si>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</si>
  <si>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</si>
  <si>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</si>
  <si>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</si>
  <si>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</si>
  <si>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</si>
  <si>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</si>
  <si>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</si>
  <si>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</si>
  <si>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</si>
  <si>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</si>
  <si>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</si>
  <si>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</si>
  <si>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</si>
  <si>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</si>
  <si>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</si>
  <si>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</si>
  <si>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</si>
  <si>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</si>
  <si>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</si>
  <si>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</si>
  <si>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</si>
  <si>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</si>
  <si>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</si>
  <si>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</si>
  <si>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</si>
  <si>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</si>
  <si>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</si>
  <si>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</si>
  <si>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</si>
  <si>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</si>
  <si>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</si>
  <si>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</si>
  <si>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</si>
  <si>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</si>
  <si>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</si>
  <si>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</si>
  <si>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</si>
  <si>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</si>
  <si>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</si>
  <si>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</si>
  <si>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</si>
  <si>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</si>
  <si>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</si>
  <si>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</si>
  <si>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</si>
  <si>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</si>
  <si>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</si>
  <si>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</si>
  <si>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</si>
  <si>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</si>
  <si>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</si>
  <si>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</si>
  <si>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</si>
  <si>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</si>
  <si>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</si>
  <si>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</si>
  <si>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</si>
  <si>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</si>
  <si>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</si>
  <si>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</si>
  <si>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</si>
  <si>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</si>
  <si>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</si>
  <si>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</si>
  <si>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</si>
  <si>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</si>
  <si>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</si>
  <si>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</si>
  <si>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</si>
  <si>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</si>
  <si>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</si>
  <si>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</si>
  <si>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</si>
  <si>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</si>
  <si>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</si>
  <si>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</si>
  <si>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</si>
  <si>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</si>
  <si>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</si>
  <si>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</si>
  <si>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</si>
  <si>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</si>
  <si>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</si>
  <si>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</si>
  <si>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</si>
  <si>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</si>
  <si>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</si>
  <si>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</si>
  <si>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</si>
  <si>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</si>
  <si>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</si>
  <si>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</si>
  <si>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</si>
  <si>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</si>
  <si>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</si>
  <si>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</si>
  <si>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</si>
  <si>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</si>
  <si>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</si>
  <si>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</si>
  <si>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</si>
  <si>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</si>
  <si>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</si>
  <si>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</si>
  <si>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</si>
  <si>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</si>
  <si>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</si>
  <si>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</si>
  <si>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</si>
  <si>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</si>
  <si>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</si>
  <si>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</si>
  <si>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</si>
  <si>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</si>
  <si>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</si>
  <si>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</si>
  <si>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</si>
  <si>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</si>
  <si>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</si>
  <si>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</si>
  <si>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</si>
  <si>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</si>
  <si>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</si>
  <si>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</si>
  <si>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</si>
  <si>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</si>
  <si>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</si>
  <si>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</si>
  <si>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</si>
  <si>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</si>
  <si>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</si>
  <si>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</si>
  <si>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</si>
  <si>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</si>
  <si>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</si>
  <si>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</si>
  <si>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</si>
  <si>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</si>
  <si>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</si>
  <si>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</si>
  <si>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</si>
  <si>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</si>
  <si>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</si>
  <si>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</si>
  <si>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</si>
  <si>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</si>
  <si>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</si>
  <si>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</si>
  <si>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</si>
  <si>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</si>
  <si>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</si>
  <si>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</si>
  <si>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</si>
  <si>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</si>
  <si>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</si>
  <si>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</si>
  <si>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</si>
  <si>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</si>
  <si>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</si>
  <si>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</si>
  <si>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</si>
  <si>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</si>
  <si>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</si>
  <si>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</si>
  <si>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</si>
  <si>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</si>
  <si>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</si>
  <si>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</si>
  <si>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</si>
  <si>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</si>
  <si>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</si>
  <si>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</si>
  <si>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</si>
  <si>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</si>
  <si>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</si>
  <si>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</si>
  <si>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</si>
  <si>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</si>
  <si>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</si>
  <si>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</si>
  <si>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</si>
  <si>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</si>
  <si>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</si>
  <si>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</si>
  <si>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</si>
  <si>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</si>
  <si>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</si>
  <si>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</si>
  <si>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</si>
  <si>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</si>
  <si>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</si>
  <si>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</si>
  <si>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</si>
  <si>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</si>
  <si>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</si>
  <si>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</si>
  <si>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</si>
  <si>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</si>
  <si>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</si>
  <si>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</si>
  <si>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</si>
  <si>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</si>
  <si>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</si>
  <si>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</si>
  <si>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</si>
  <si>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</si>
  <si>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</si>
  <si>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</si>
  <si>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</si>
  <si>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</si>
  <si>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</si>
  <si>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</si>
  <si>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</si>
  <si>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</si>
  <si>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</si>
  <si>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</si>
  <si>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</si>
  <si>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</si>
  <si>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</si>
  <si>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</si>
  <si>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</si>
  <si>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</si>
  <si>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</si>
  <si>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</si>
  <si>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</si>
  <si>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</si>
  <si>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</si>
  <si>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</si>
  <si>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</si>
  <si>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</si>
  <si>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</si>
  <si>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</si>
  <si>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</si>
  <si>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</si>
  <si>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</si>
  <si>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</si>
  <si>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</si>
  <si>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</si>
  <si>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</si>
  <si>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</si>
  <si>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</si>
  <si>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</si>
  <si>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</si>
  <si>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</si>
  <si>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</si>
  <si>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</si>
  <si>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</si>
  <si>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</si>
  <si>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</si>
  <si>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</si>
  <si>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</si>
  <si>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</si>
  <si>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</si>
  <si>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</si>
  <si>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</si>
  <si>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</si>
  <si>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</si>
  <si>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</si>
  <si>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</si>
  <si>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</si>
  <si>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</si>
  <si>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</si>
  <si>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</si>
  <si>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</si>
  <si>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</si>
  <si>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</si>
  <si>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</si>
  <si>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</si>
  <si>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</si>
  <si>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</si>
  <si>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</si>
  <si>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</si>
  <si>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</si>
  <si>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</si>
  <si>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</si>
  <si>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</si>
  <si>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</si>
  <si>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</si>
  <si>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</si>
  <si>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</si>
  <si>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</si>
  <si>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</si>
  <si>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</si>
  <si>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</si>
  <si>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</si>
  <si>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</si>
  <si>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</si>
  <si>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</si>
  <si>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</si>
  <si>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</si>
  <si>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</si>
  <si>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</si>
  <si>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</si>
  <si>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</si>
  <si>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</si>
  <si>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</si>
  <si>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</si>
  <si>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</si>
  <si>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</si>
  <si>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</si>
  <si>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</si>
  <si>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</si>
  <si>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</si>
  <si>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</si>
  <si>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</si>
  <si>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</si>
  <si>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</si>
  <si>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</si>
  <si>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</si>
  <si>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</si>
  <si>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</si>
  <si>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</si>
  <si>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</si>
  <si>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</si>
  <si>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</si>
  <si>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</si>
  <si>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</si>
  <si>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</si>
  <si>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</si>
  <si>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</si>
  <si>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</si>
  <si>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</si>
  <si>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</si>
  <si>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</si>
  <si>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</si>
  <si>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</si>
  <si>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</si>
  <si>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</si>
  <si>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</si>
  <si>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</si>
  <si>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</si>
  <si>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</si>
  <si>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</si>
  <si>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</si>
  <si>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</si>
  <si>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</si>
  <si>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</si>
  <si>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</si>
  <si>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</si>
  <si>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</si>
  <si>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</si>
  <si>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</si>
  <si>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</si>
  <si>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</si>
  <si>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</si>
  <si>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</si>
  <si>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</si>
  <si>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</si>
  <si>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</si>
  <si>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</si>
  <si>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</si>
  <si>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</si>
  <si>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</si>
  <si>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</si>
  <si>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</si>
  <si>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</si>
  <si>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</si>
  <si>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</si>
  <si>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</si>
  <si>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</si>
  <si>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</si>
  <si>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</si>
  <si>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</si>
  <si>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</si>
  <si>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</si>
  <si>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</si>
  <si>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</si>
  <si>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</si>
  <si>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</si>
  <si>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</si>
  <si>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</si>
  <si>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</si>
  <si>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</si>
  <si>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</si>
  <si>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</si>
  <si>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</si>
  <si>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</si>
  <si>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</si>
  <si>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</si>
  <si>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</si>
  <si>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</si>
  <si>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</si>
  <si>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</si>
  <si>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</si>
  <si>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</si>
  <si>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</si>
  <si>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</si>
  <si>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</si>
  <si>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</si>
  <si>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</si>
  <si>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</si>
  <si>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</si>
  <si>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</si>
  <si>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</si>
  <si>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</si>
  <si>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</si>
  <si>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</si>
  <si>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</si>
  <si>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</si>
  <si>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</si>
  <si>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</si>
  <si>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</si>
  <si>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</si>
  <si>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</si>
  <si>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</si>
  <si>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</si>
  <si>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</si>
  <si>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</si>
  <si>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</si>
  <si>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</si>
  <si>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</si>
  <si>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</si>
  <si>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</si>
  <si>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</si>
  <si>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</si>
  <si>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</si>
  <si>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</si>
  <si>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</si>
  <si>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</si>
  <si>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</si>
  <si>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</si>
  <si>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</si>
  <si>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</si>
  <si>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</si>
  <si>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</si>
  <si>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</si>
  <si>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</si>
  <si>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</si>
  <si>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</si>
  <si>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</si>
  <si>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</si>
  <si>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</si>
  <si>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</si>
  <si>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</si>
  <si>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</si>
  <si>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</si>
  <si>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</si>
  <si>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</si>
  <si>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</si>
  <si>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</si>
  <si>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</si>
  <si>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</si>
  <si>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</si>
  <si>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</si>
  <si>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</si>
  <si>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</si>
  <si>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</si>
  <si>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</si>
  <si>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</si>
  <si>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</si>
  <si>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</si>
  <si>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</si>
  <si>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</si>
  <si>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</si>
  <si>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</si>
  <si>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</si>
  <si>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</si>
  <si>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</si>
  <si>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</si>
  <si>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</si>
  <si>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</si>
  <si>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</si>
  <si>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</si>
  <si>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</si>
  <si>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</si>
  <si>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</si>
  <si>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</si>
  <si>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</si>
  <si>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</si>
  <si>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</si>
  <si>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</si>
  <si>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</si>
  <si>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</si>
  <si>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</si>
  <si>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</si>
  <si>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</si>
  <si>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</si>
  <si>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</si>
  <si>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</si>
  <si>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</si>
  <si>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</si>
  <si>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</si>
  <si>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</si>
  <si>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</si>
  <si>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</si>
  <si>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</si>
  <si>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</si>
  <si>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</si>
  <si>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</si>
  <si>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</si>
  <si>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</si>
  <si>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</si>
  <si>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</si>
  <si>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</si>
  <si>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</si>
  <si>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</si>
  <si>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</si>
  <si>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</si>
  <si>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</si>
  <si>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</si>
  <si>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</si>
  <si>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</si>
  <si>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</si>
  <si>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</si>
  <si>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</si>
  <si>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</si>
  <si>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</si>
  <si>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</si>
  <si>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</si>
  <si>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</si>
  <si>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</si>
  <si>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</si>
  <si>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</si>
  <si>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</si>
  <si>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</si>
  <si>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</si>
  <si>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</si>
  <si>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</si>
  <si>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</si>
  <si>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</si>
  <si>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</si>
  <si>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</si>
  <si>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</si>
  <si>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</si>
  <si>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</si>
  <si>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</si>
  <si>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</si>
  <si>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</si>
  <si>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</si>
  <si>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</si>
  <si>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</si>
  <si>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</si>
  <si>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</si>
  <si>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</si>
  <si>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</si>
  <si>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</si>
  <si>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</si>
  <si>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</si>
  <si>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</si>
  <si>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</si>
  <si>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</si>
  <si>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</si>
  <si>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</si>
  <si>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</si>
  <si>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</si>
  <si>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</si>
  <si>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</si>
  <si>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</si>
  <si>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</si>
  <si>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</si>
  <si>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</si>
  <si>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</si>
  <si>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</si>
  <si>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</si>
  <si>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</si>
  <si>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</si>
  <si>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</si>
  <si>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</si>
  <si>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</si>
  <si>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</si>
  <si>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</si>
  <si>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</si>
  <si>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</si>
  <si>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</si>
  <si>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</si>
  <si>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</si>
  <si>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</si>
  <si>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</si>
  <si>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</si>
  <si>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</si>
  <si>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</si>
  <si>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</si>
  <si>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</si>
  <si>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</si>
  <si>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</si>
  <si>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</si>
  <si>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</si>
  <si>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</si>
  <si>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</si>
  <si>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</si>
  <si>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</si>
  <si>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</si>
  <si>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</si>
  <si>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</si>
  <si>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</si>
  <si>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</si>
  <si>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</si>
  <si>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</si>
  <si>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</si>
  <si>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</si>
  <si>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</si>
  <si>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</si>
  <si>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</si>
  <si>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</si>
  <si>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</si>
  <si>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</si>
  <si>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</si>
  <si>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</si>
  <si>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</si>
  <si>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</si>
  <si>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</si>
  <si>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</si>
  <si>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</si>
  <si>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</si>
  <si>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</si>
  <si>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</si>
  <si>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</si>
  <si>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</si>
  <si>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</si>
  <si>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</si>
  <si>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</si>
  <si>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</si>
  <si>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</si>
  <si>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</si>
  <si>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</si>
  <si>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</si>
  <si>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</si>
  <si>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</si>
  <si>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</si>
  <si>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</si>
  <si>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</si>
  <si>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</si>
  <si>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</si>
  <si>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</si>
  <si>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</si>
  <si>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</si>
  <si>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</si>
  <si>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</si>
  <si>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</si>
  <si>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</si>
  <si>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</si>
  <si>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</si>
  <si>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</si>
  <si>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</si>
  <si>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</si>
  <si>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</si>
  <si>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</si>
  <si>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</si>
  <si>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</si>
  <si>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</si>
  <si>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</si>
  <si>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</si>
  <si>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</si>
  <si>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</si>
  <si>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</si>
  <si>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</si>
  <si>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</si>
  <si>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</si>
  <si>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</si>
  <si>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</si>
  <si>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</si>
  <si>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</si>
  <si>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</si>
  <si>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</si>
  <si>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</si>
  <si>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</si>
  <si>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</si>
  <si>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</si>
  <si>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</si>
  <si>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</si>
  <si>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</si>
  <si>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</si>
  <si>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</si>
  <si>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</si>
  <si>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</si>
  <si>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</si>
  <si>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</si>
  <si>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</si>
  <si>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</si>
  <si>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</si>
  <si>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</si>
  <si>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</si>
  <si>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</si>
  <si>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</si>
  <si>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</si>
  <si>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</si>
  <si>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</si>
  <si>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</si>
  <si>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</si>
  <si>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</si>
  <si>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</si>
  <si>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</si>
  <si>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</si>
  <si>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</si>
  <si>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</si>
  <si>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</si>
  <si>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</si>
  <si>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</si>
  <si>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</si>
  <si>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</si>
  <si>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</si>
  <si>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</si>
  <si>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</si>
  <si>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</si>
  <si>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</si>
  <si>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</si>
  <si>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</si>
  <si>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</si>
  <si>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</si>
  <si>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</si>
  <si>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</si>
  <si>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</si>
  <si>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</si>
  <si>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</si>
  <si>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</si>
  <si>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</si>
  <si>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</si>
  <si>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</si>
  <si>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</si>
  <si>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</si>
  <si>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</si>
  <si>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</si>
  <si>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</si>
  <si>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</si>
  <si>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</si>
  <si>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</si>
  <si>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</si>
  <si>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</si>
  <si>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</si>
  <si>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</si>
  <si>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</si>
  <si>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</si>
  <si>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</si>
  <si>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</si>
  <si>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</si>
  <si>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</si>
  <si>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</si>
  <si>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</si>
  <si>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</si>
  <si>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</si>
  <si>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</si>
  <si>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</si>
  <si>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</si>
  <si>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</si>
  <si>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</si>
  <si>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</si>
  <si>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</si>
  <si>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</si>
  <si>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</si>
  <si>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</si>
  <si>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</si>
  <si>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</si>
  <si>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</si>
  <si>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</si>
  <si>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</si>
  <si>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</si>
  <si>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</si>
  <si>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</si>
  <si>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</si>
  <si>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</si>
  <si>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</si>
  <si>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</si>
  <si>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</si>
  <si>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</si>
  <si>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</si>
  <si>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</si>
  <si>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</si>
  <si>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</si>
  <si>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</si>
  <si>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</si>
  <si>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</si>
  <si>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</si>
  <si>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</si>
  <si>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</si>
  <si>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</si>
  <si>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</si>
  <si>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</si>
  <si>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</si>
  <si>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</si>
  <si>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</si>
  <si>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</si>
  <si>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</si>
  <si>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</si>
  <si>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</si>
  <si>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</si>
  <si>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</si>
  <si>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</si>
  <si>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</si>
  <si>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</si>
  <si>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</si>
  <si>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</si>
  <si>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</si>
  <si>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</si>
  <si>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</si>
  <si>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</si>
  <si>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</si>
  <si>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</si>
  <si>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</si>
  <si>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</si>
  <si>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</si>
  <si>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</si>
  <si>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</si>
  <si>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</si>
  <si>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</si>
  <si>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</si>
  <si>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</si>
  <si>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</si>
  <si>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</si>
  <si>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</si>
  <si>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</si>
  <si>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</si>
  <si>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</si>
  <si>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</si>
  <si>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</si>
  <si>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</si>
  <si>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</si>
  <si>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</si>
  <si>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</si>
  <si>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</si>
  <si>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</si>
  <si>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</si>
  <si>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</si>
  <si>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</si>
  <si>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</si>
  <si>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</si>
  <si>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</si>
  <si>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</si>
  <si>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</si>
  <si>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</si>
  <si>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</si>
  <si>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</si>
  <si>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</si>
  <si>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</si>
  <si>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</si>
  <si>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</si>
  <si>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</si>
  <si>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</si>
  <si>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</si>
  <si>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</si>
  <si>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</si>
  <si>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</si>
  <si>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</si>
  <si>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</si>
  <si>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</si>
  <si>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</si>
  <si>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</si>
  <si>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</si>
  <si>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</si>
  <si>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</si>
  <si>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</si>
  <si>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</si>
  <si>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</si>
  <si>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</si>
  <si>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</si>
  <si>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</si>
  <si>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</si>
  <si>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</si>
  <si>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</si>
  <si>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</si>
  <si>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</si>
  <si>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</si>
  <si>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</si>
  <si>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</si>
  <si>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</si>
  <si>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</si>
  <si>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</si>
  <si>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</si>
  <si>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</si>
  <si>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</si>
  <si>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</si>
  <si>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</si>
  <si>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</si>
  <si>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</si>
  <si>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</si>
  <si>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</si>
  <si>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</si>
  <si>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</si>
  <si>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</si>
  <si>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</si>
  <si>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</si>
  <si>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</si>
  <si>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</si>
  <si>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</si>
  <si>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</si>
  <si>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</si>
  <si>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</si>
  <si>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</si>
  <si>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</si>
  <si>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</si>
  <si>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</si>
  <si>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</si>
  <si>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</si>
  <si>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</si>
  <si>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</si>
  <si>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</si>
  <si>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</si>
  <si>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</si>
  <si>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</si>
  <si>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</si>
  <si>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</si>
  <si>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</si>
  <si>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</si>
  <si>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</si>
  <si>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</si>
  <si>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</si>
  <si>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</si>
  <si>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</si>
  <si>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</si>
  <si>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</si>
  <si>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</si>
  <si>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</si>
  <si>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</si>
  <si>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</si>
  <si>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</si>
  <si>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</si>
  <si>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</si>
  <si>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</si>
  <si>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</si>
  <si>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</si>
  <si>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</si>
  <si>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</si>
  <si>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</si>
  <si>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</si>
  <si>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</si>
  <si>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</si>
  <si>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</si>
  <si>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</si>
  <si>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</si>
  <si>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</si>
  <si>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</si>
  <si>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</si>
  <si>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</si>
  <si>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</si>
  <si>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</si>
  <si>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</si>
  <si>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</si>
  <si>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</si>
  <si>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</si>
  <si>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</si>
  <si>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</si>
  <si>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</si>
  <si>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</si>
  <si>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</si>
  <si>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</si>
  <si>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</si>
  <si>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</si>
  <si>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</si>
  <si>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</si>
  <si>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</si>
  <si>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</si>
  <si>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</si>
  <si>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</si>
  <si>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</si>
  <si>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</si>
  <si>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</si>
  <si>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</si>
  <si>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</si>
  <si>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</si>
  <si>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</si>
  <si>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</si>
  <si>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</si>
  <si>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</si>
  <si>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</si>
  <si>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</si>
  <si>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</si>
  <si>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</si>
  <si>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</si>
  <si>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</si>
  <si>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</si>
  <si>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</si>
  <si>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</si>
  <si>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</si>
  <si>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</si>
  <si>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</si>
  <si>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</si>
  <si>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</si>
  <si>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</si>
  <si>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</si>
  <si>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</si>
  <si>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</si>
  <si>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</si>
  <si>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</si>
  <si>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</si>
  <si>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</si>
  <si>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</si>
  <si>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</si>
  <si>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</si>
  <si>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</si>
  <si>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</si>
  <si>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</si>
  <si>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</si>
  <si>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</si>
  <si>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</si>
  <si>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</si>
  <si>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</si>
  <si>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</si>
  <si>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</si>
  <si>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</si>
  <si>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</si>
  <si>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</si>
  <si>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</si>
  <si>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</si>
  <si>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</si>
  <si>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</si>
  <si>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</si>
  <si>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</si>
  <si>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</si>
  <si>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</si>
  <si>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</si>
  <si>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</si>
  <si>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</si>
  <si>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</si>
  <si>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</si>
  <si>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</si>
  <si>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</si>
  <si>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</si>
  <si>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</si>
  <si>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</si>
  <si>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</si>
  <si>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</si>
  <si>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</si>
  <si>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</si>
  <si>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</si>
  <si>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</si>
  <si>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</si>
  <si>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</si>
  <si>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</si>
  <si>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</si>
  <si>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</si>
  <si>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</si>
  <si>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</si>
  <si>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</si>
  <si>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</si>
  <si>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</si>
  <si>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</si>
  <si>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</si>
  <si>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</si>
  <si>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</si>
  <si>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</si>
  <si>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</si>
  <si>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</si>
  <si>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</si>
  <si>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</si>
  <si>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</si>
  <si>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</si>
  <si>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</si>
  <si>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</si>
  <si>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</si>
  <si>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</si>
  <si>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</si>
  <si>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</si>
  <si>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</si>
  <si>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</si>
  <si>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</si>
  <si>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</si>
  <si>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</si>
  <si>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</si>
  <si>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</si>
  <si>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</si>
  <si>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</si>
  <si>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</si>
  <si>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</si>
  <si>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</si>
  <si>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</si>
  <si>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</si>
  <si>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</si>
  <si>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</si>
  <si>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</si>
  <si>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</si>
  <si>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</si>
  <si>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</si>
  <si>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</si>
  <si>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</si>
  <si>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</si>
  <si>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</si>
  <si>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</si>
  <si>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</si>
  <si>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</si>
  <si>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</si>
  <si>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</si>
  <si>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</si>
  <si>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</si>
  <si>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</si>
  <si>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</si>
  <si>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</si>
  <si>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</si>
  <si>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</si>
  <si>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</si>
  <si>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</si>
  <si>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</si>
  <si>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</si>
  <si>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</si>
  <si>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</si>
  <si>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</si>
  <si>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</si>
  <si>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</si>
  <si>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</si>
  <si>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</si>
  <si>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</si>
  <si>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</si>
  <si>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</si>
  <si>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</si>
  <si>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</si>
  <si>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</si>
  <si>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</si>
  <si>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</si>
  <si>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</si>
  <si>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</si>
  <si>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</si>
  <si>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</si>
  <si>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</si>
  <si>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</si>
  <si>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</si>
  <si>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</si>
  <si>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</si>
  <si>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</si>
  <si>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</si>
  <si>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</si>
  <si>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</si>
  <si>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</si>
  <si>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</si>
  <si>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</si>
  <si>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</si>
  <si>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</si>
  <si>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</si>
  <si>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</si>
  <si>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</si>
  <si>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</si>
  <si>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</si>
  <si>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</si>
  <si>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</si>
  <si>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</si>
  <si>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</si>
  <si>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</si>
  <si>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</si>
  <si>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</si>
  <si>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</si>
  <si>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</si>
  <si>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</si>
  <si>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</si>
  <si>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</si>
  <si>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</si>
  <si>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</si>
  <si>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</si>
  <si>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</si>
  <si>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</si>
  <si>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</si>
  <si>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</si>
  <si>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</si>
  <si>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</si>
  <si>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</si>
  <si>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</si>
  <si>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</si>
  <si>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</si>
  <si>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</si>
  <si>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</si>
  <si>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</si>
  <si>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</si>
  <si>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</si>
  <si>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</si>
  <si>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</si>
  <si>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</si>
  <si>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</si>
  <si>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</si>
  <si>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</si>
  <si>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</si>
  <si>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</si>
  <si>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</si>
  <si>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</si>
  <si>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</si>
  <si>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</si>
  <si>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</si>
  <si>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</si>
  <si>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</si>
  <si>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</si>
  <si>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</si>
  <si>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</si>
  <si>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</si>
  <si>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</si>
  <si>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</si>
  <si>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</si>
  <si>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</si>
  <si>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</si>
  <si>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</si>
  <si>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</si>
  <si>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</si>
  <si>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</si>
  <si>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</si>
  <si>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</si>
  <si>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</si>
  <si>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</si>
  <si>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</si>
  <si>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</si>
  <si>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</si>
  <si>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</si>
  <si>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</si>
  <si>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</si>
  <si>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</si>
  <si>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</si>
  <si>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</si>
  <si>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</si>
  <si>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</si>
  <si>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</si>
  <si>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</si>
  <si>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</si>
  <si>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</si>
  <si>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</si>
  <si>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</si>
  <si>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</si>
  <si>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</si>
  <si>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</si>
  <si>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</si>
  <si>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</si>
  <si>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</si>
  <si>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</si>
  <si>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</si>
  <si>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</si>
  <si>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</si>
  <si>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</si>
  <si>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</si>
  <si>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</si>
  <si>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</si>
  <si>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</si>
  <si>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</si>
  <si>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</si>
  <si>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</si>
  <si>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</si>
  <si>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</si>
  <si>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</si>
  <si>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</si>
  <si>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</si>
  <si>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</si>
  <si>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</si>
  <si>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</si>
  <si>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</si>
  <si>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</si>
  <si>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</si>
  <si>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</si>
  <si>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</si>
  <si>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</si>
  <si>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</si>
  <si>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</si>
  <si>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</si>
  <si>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</si>
  <si>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</si>
  <si>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</si>
  <si>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</si>
  <si>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</si>
  <si>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</si>
  <si>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</si>
  <si>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</si>
  <si>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</si>
  <si>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</si>
  <si>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</si>
  <si>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</si>
  <si>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</si>
  <si>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</si>
  <si>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</si>
  <si>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</si>
  <si>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</si>
  <si>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</si>
  <si>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</si>
  <si>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</si>
  <si>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</si>
  <si>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</si>
  <si>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</si>
  <si>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</si>
  <si>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</si>
  <si>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</si>
  <si>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</si>
  <si>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</si>
  <si>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</si>
  <si>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</si>
  <si>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</si>
  <si>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</si>
  <si>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</si>
  <si>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</si>
  <si>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</si>
  <si>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</si>
  <si>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</si>
  <si>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</si>
  <si>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</si>
  <si>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</si>
  <si>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</si>
  <si>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</si>
  <si>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</si>
  <si>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</si>
  <si>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</si>
  <si>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</si>
  <si>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</si>
  <si>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</si>
  <si>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</si>
  <si>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</si>
  <si>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</si>
  <si>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</si>
  <si>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</si>
  <si>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</si>
  <si>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</si>
  <si>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</si>
  <si>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</si>
  <si>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</si>
  <si>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</si>
  <si>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</si>
  <si>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</si>
  <si>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</si>
  <si>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</si>
  <si>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</si>
  <si>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</si>
  <si>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</si>
  <si>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</si>
  <si>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</si>
  <si>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</si>
  <si>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</si>
  <si>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</si>
  <si>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</si>
  <si>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</si>
  <si>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</si>
  <si>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</si>
  <si>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</si>
  <si>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</si>
  <si>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</si>
  <si>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</si>
  <si>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</si>
  <si>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</si>
  <si>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</si>
  <si>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</si>
  <si>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</si>
  <si>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</si>
  <si>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</si>
  <si>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</si>
  <si>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</si>
  <si>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</si>
  <si>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</si>
  <si>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</si>
  <si>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</si>
  <si>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</si>
  <si>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</si>
  <si>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</si>
  <si>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</si>
  <si>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</si>
  <si>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</si>
  <si>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</si>
  <si>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</si>
  <si>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</si>
  <si>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</si>
  <si>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</si>
  <si>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</si>
  <si>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</si>
  <si>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</si>
  <si>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</si>
  <si>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01234567</t>
  </si>
  <si>
    <t>012345678</t>
  </si>
  <si>
    <t>Tvrtka Primjer d.o.o.</t>
  </si>
  <si>
    <t>ZAGREB</t>
  </si>
  <si>
    <t>ILICA 10</t>
  </si>
  <si>
    <t>tvrtka.primjer@gmail.com</t>
  </si>
  <si>
    <t>01/2345-678</t>
  </si>
  <si>
    <t>07654321</t>
  </si>
  <si>
    <t>ANA KNJIGOVODSTVO</t>
  </si>
  <si>
    <t>ANA ANIĆ</t>
  </si>
  <si>
    <t>01/3456-875</t>
  </si>
  <si>
    <t>ana.knjigovodstvo@gmail.com</t>
  </si>
  <si>
    <t>IVO IVIĆ</t>
  </si>
  <si>
    <t>tvrtka_primjer.hr</t>
  </si>
  <si>
    <t>HSFI</t>
  </si>
  <si>
    <t>12345678510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</si>
</sst>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17999.08</v>
      </c>
      <c r="I3" s="31">
        <f>ABS(ROUND(J3,0)-J3)+ABS(ROUND(K3,0)-K3)</f>
        <v>0</v>
      </c>
      <c r="J3" s="31">
        <f>Bilanca!I10</f>
        <v>323100</v>
      </c>
      <c r="K3" s="31">
        <f>Bilanca!J10</f>
        <v>288427</v>
      </c>
    </row>
    <row r="4" spans="1:11" ht="12.75">
      <c r="A4" s="4" t="s">
        <v>1088</v>
      </c>
      <c r="B4" s="29" t="s">
        <v>1888</v>
      </c>
      <c r="D4" s="4" t="s">
        <v>1521</v>
      </c>
      <c r="E4" s="4">
        <v>1</v>
      </c>
      <c r="F4" s="4">
        <f>Bilanca!G11</f>
        <v>3</v>
      </c>
      <c r="G4" s="4">
        <f>IF(Bilanca!H11=0,"",Bilanca!H11)</f>
      </c>
      <c r="H4" s="30">
        <f>J4/100*F4+2*K4/100*F4</f>
        <v>1893.54</v>
      </c>
      <c r="I4" s="31">
        <f>ABS(ROUND(J4,0)-J4)+ABS(ROUND(K4,0)-K4)</f>
        <v>0</v>
      </c>
      <c r="J4" s="31">
        <f>Bilanca!I11</f>
        <v>13280</v>
      </c>
      <c r="K4" s="31">
        <f>Bilanca!J11</f>
        <v>24919</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01234567</v>
      </c>
      <c r="D6" s="4" t="s">
        <v>1521</v>
      </c>
      <c r="E6" s="4">
        <v>1</v>
      </c>
      <c r="F6" s="4">
        <f>Bilanca!G13</f>
        <v>5</v>
      </c>
      <c r="G6" s="4">
        <f>IF(Bilanca!H13=0,"",Bilanca!H13)</f>
      </c>
      <c r="H6" s="30">
        <f aca="true" t="shared" si="0" ref="H6:H45">J6/100*F6+2*K6/100*F6</f>
        <v>2176.4</v>
      </c>
      <c r="I6" s="31">
        <f aca="true" t="shared" si="1" ref="I6:I45">ABS(ROUND(J6,0)-J6)+ABS(ROUND(K6,0)-K6)</f>
        <v>0</v>
      </c>
      <c r="J6" s="31">
        <f>Bilanca!I13</f>
        <v>10824</v>
      </c>
      <c r="K6" s="31">
        <f>Bilanca!J13</f>
        <v>16352</v>
      </c>
    </row>
    <row r="7" spans="1:11" ht="12.75">
      <c r="A7" s="4" t="s">
        <v>2352</v>
      </c>
      <c r="B7" s="29" t="str">
        <f>RefStr!M27</f>
        <v>012345678</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12345678510</v>
      </c>
      <c r="D8" s="4" t="s">
        <v>1521</v>
      </c>
      <c r="E8" s="4">
        <v>1</v>
      </c>
      <c r="F8" s="4">
        <f>Bilanca!G15</f>
        <v>7</v>
      </c>
      <c r="G8" s="4">
        <f>IF(Bilanca!H15=0,"",Bilanca!H15)</f>
      </c>
      <c r="H8" s="30">
        <f t="shared" si="0"/>
        <v>560</v>
      </c>
      <c r="I8" s="31">
        <f t="shared" si="1"/>
        <v>0</v>
      </c>
      <c r="J8" s="31">
        <f>Bilanca!I15</f>
        <v>0</v>
      </c>
      <c r="K8" s="31">
        <f>Bilanca!J15</f>
        <v>4000</v>
      </c>
    </row>
    <row r="9" spans="1:11" ht="12.75">
      <c r="A9" s="4" t="s">
        <v>2353</v>
      </c>
      <c r="B9" s="29" t="str">
        <f>TRIM(RefStr!C29)</f>
        <v>Tvrtka Primjer d.o.o.</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10000</v>
      </c>
      <c r="D10" s="4" t="s">
        <v>1521</v>
      </c>
      <c r="E10" s="4">
        <v>1</v>
      </c>
      <c r="F10" s="4">
        <f>Bilanca!G17</f>
        <v>9</v>
      </c>
      <c r="G10" s="4">
        <f>IF(Bilanca!H17=0,"",Bilanca!H17)</f>
      </c>
      <c r="H10" s="30">
        <f t="shared" si="0"/>
        <v>1043.1000000000001</v>
      </c>
      <c r="I10" s="31">
        <f t="shared" si="1"/>
        <v>0</v>
      </c>
      <c r="J10" s="31">
        <f>Bilanca!I17</f>
        <v>2456</v>
      </c>
      <c r="K10" s="31">
        <f>Bilanca!J17</f>
        <v>4567</v>
      </c>
    </row>
    <row r="11" spans="1:11" ht="12.75">
      <c r="A11" s="4" t="s">
        <v>2355</v>
      </c>
      <c r="B11" s="29" t="str">
        <f>TRIM(RefStr!F31)</f>
        <v>ZAGREB</v>
      </c>
      <c r="D11" s="4" t="s">
        <v>1521</v>
      </c>
      <c r="E11" s="4">
        <v>1</v>
      </c>
      <c r="F11" s="4">
        <f>Bilanca!G18</f>
        <v>10</v>
      </c>
      <c r="G11" s="4">
        <f>IF(Bilanca!H18=0,"",Bilanca!H18)</f>
      </c>
      <c r="H11" s="30">
        <f t="shared" si="0"/>
        <v>65600</v>
      </c>
      <c r="I11" s="31">
        <f t="shared" si="1"/>
        <v>0</v>
      </c>
      <c r="J11" s="31">
        <f>Bilanca!I18</f>
        <v>261000</v>
      </c>
      <c r="K11" s="31">
        <f>Bilanca!J18</f>
        <v>197500</v>
      </c>
    </row>
    <row r="12" spans="1:11" ht="12.75">
      <c r="A12" s="4" t="s">
        <v>2356</v>
      </c>
      <c r="B12" s="29" t="str">
        <f>TRIM(RefStr!C33)</f>
        <v>ILICA 10</v>
      </c>
      <c r="D12" s="4" t="s">
        <v>1521</v>
      </c>
      <c r="E12" s="4">
        <v>1</v>
      </c>
      <c r="F12" s="4">
        <f>Bilanca!G19</f>
        <v>11</v>
      </c>
      <c r="G12" s="4">
        <f>IF(Bilanca!H19=0,"",Bilanca!H19)</f>
      </c>
      <c r="H12" s="30">
        <f t="shared" si="0"/>
        <v>2750</v>
      </c>
      <c r="I12" s="31">
        <f t="shared" si="1"/>
        <v>0</v>
      </c>
      <c r="J12" s="31">
        <f>Bilanca!I19</f>
        <v>0</v>
      </c>
      <c r="K12" s="31">
        <f>Bilanca!J19</f>
        <v>12500</v>
      </c>
    </row>
    <row r="13" spans="1:11" ht="12.75">
      <c r="A13" s="4" t="s">
        <v>1193</v>
      </c>
      <c r="B13" s="29" t="str">
        <f>TRIM(RefStr!C35)</f>
        <v>tvrtka.primjer@gmail.com</v>
      </c>
      <c r="D13" s="4" t="s">
        <v>1521</v>
      </c>
      <c r="E13" s="4">
        <v>1</v>
      </c>
      <c r="F13" s="4">
        <f>Bilanca!G20</f>
        <v>12</v>
      </c>
      <c r="G13" s="4">
        <f>IF(Bilanca!H20=0,"",Bilanca!H20)</f>
      </c>
      <c r="H13" s="30">
        <f t="shared" si="0"/>
        <v>28800</v>
      </c>
      <c r="I13" s="31">
        <f t="shared" si="1"/>
        <v>0</v>
      </c>
      <c r="J13" s="31">
        <f>Bilanca!I20</f>
        <v>0</v>
      </c>
      <c r="K13" s="31">
        <f>Bilanca!J20</f>
        <v>120000</v>
      </c>
    </row>
    <row r="14" spans="1:11" ht="12.75">
      <c r="A14" s="4" t="s">
        <v>1194</v>
      </c>
      <c r="B14" s="29" t="str">
        <f>TRIM(RefStr!C37)</f>
        <v>tvrtka_primjer.hr</v>
      </c>
      <c r="D14" s="4" t="s">
        <v>1521</v>
      </c>
      <c r="E14" s="4">
        <v>1</v>
      </c>
      <c r="F14" s="4">
        <f>Bilanca!G21</f>
        <v>13</v>
      </c>
      <c r="G14" s="4">
        <f>IF(Bilanca!H21=0,"",Bilanca!H21)</f>
      </c>
      <c r="H14" s="30">
        <f t="shared" si="0"/>
        <v>0</v>
      </c>
      <c r="I14" s="31">
        <f t="shared" si="1"/>
        <v>0</v>
      </c>
      <c r="J14" s="31">
        <f>Bilanca!I21</f>
        <v>0</v>
      </c>
      <c r="K14" s="31">
        <f>Bilanca!J21</f>
        <v>0</v>
      </c>
    </row>
    <row r="15" spans="1:11" ht="12.75">
      <c r="A15" s="4" t="s">
        <v>2359</v>
      </c>
      <c r="B15" s="29" t="str">
        <f>TEXT(RefStr!J39,"00")</f>
        <v>21</v>
      </c>
      <c r="D15" s="4" t="s">
        <v>1521</v>
      </c>
      <c r="E15" s="4">
        <v>1</v>
      </c>
      <c r="F15" s="4">
        <f>Bilanca!G22</f>
        <v>14</v>
      </c>
      <c r="G15" s="4">
        <f>IF(Bilanca!H22=0,"",Bilanca!H22)</f>
      </c>
      <c r="H15" s="30">
        <f t="shared" si="0"/>
        <v>0</v>
      </c>
      <c r="I15" s="31">
        <f t="shared" si="1"/>
        <v>0</v>
      </c>
      <c r="J15" s="31">
        <f>Bilanca!I22</f>
        <v>0</v>
      </c>
      <c r="K15" s="31">
        <f>Bilanca!J22</f>
        <v>0</v>
      </c>
    </row>
    <row r="16" spans="1:11" ht="12.75">
      <c r="A16" s="4" t="s">
        <v>2358</v>
      </c>
      <c r="B16" s="29" t="str">
        <f>TEXT(RefStr!C39,"000")</f>
        <v>133</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7022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32580</v>
      </c>
      <c r="I19" s="31">
        <f t="shared" si="1"/>
        <v>0</v>
      </c>
      <c r="J19" s="31">
        <f>Bilanca!I26</f>
        <v>51000</v>
      </c>
      <c r="K19" s="31">
        <f>Bilanca!J26</f>
        <v>65000</v>
      </c>
    </row>
    <row r="20" spans="1:11" ht="12.75">
      <c r="A20" s="4" t="s">
        <v>1197</v>
      </c>
      <c r="B20" s="29">
        <f>RefStr!C19</f>
        <v>3</v>
      </c>
      <c r="D20" s="4" t="s">
        <v>1521</v>
      </c>
      <c r="E20" s="4">
        <v>1</v>
      </c>
      <c r="F20" s="4">
        <f>Bilanca!G27</f>
        <v>19</v>
      </c>
      <c r="G20" s="4">
        <f>IF(Bilanca!H27=0,"",Bilanca!H27)</f>
      </c>
      <c r="H20" s="30">
        <f t="shared" si="0"/>
        <v>39900</v>
      </c>
      <c r="I20" s="31">
        <f t="shared" si="1"/>
        <v>0</v>
      </c>
      <c r="J20" s="31">
        <f>Bilanca!I27</f>
        <v>210000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12534.4</v>
      </c>
      <c r="I21" s="31">
        <f t="shared" si="1"/>
        <v>0</v>
      </c>
      <c r="J21" s="31">
        <f>Bilanca!I28</f>
        <v>15364</v>
      </c>
      <c r="K21" s="31">
        <f>Bilanca!J28</f>
        <v>23654</v>
      </c>
    </row>
    <row r="22" spans="1:11" ht="12.75">
      <c r="A22" s="4" t="s">
        <v>1199</v>
      </c>
      <c r="B22" s="29">
        <f>RefStr!C52</f>
        <v>21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18801.6</v>
      </c>
      <c r="I31" s="31">
        <f t="shared" si="1"/>
        <v>0</v>
      </c>
      <c r="J31" s="31">
        <f>Bilanca!I38</f>
        <v>15364</v>
      </c>
      <c r="K31" s="31">
        <f>Bilanca!J38</f>
        <v>23654</v>
      </c>
    </row>
    <row r="32" spans="1:11" ht="12.75">
      <c r="A32" s="4" t="s">
        <v>1209</v>
      </c>
      <c r="B32" s="29" t="s">
        <v>1813</v>
      </c>
      <c r="D32" s="4" t="s">
        <v>1521</v>
      </c>
      <c r="E32" s="4">
        <v>1</v>
      </c>
      <c r="F32" s="4">
        <f>Bilanca!G39</f>
        <v>31</v>
      </c>
      <c r="G32" s="4">
        <f>IF(Bilanca!H39=0,"",Bilanca!H39)</f>
      </c>
      <c r="H32" s="30">
        <f t="shared" si="0"/>
        <v>36630.84</v>
      </c>
      <c r="I32" s="31">
        <f t="shared" si="1"/>
        <v>0</v>
      </c>
      <c r="J32" s="31">
        <f>Bilanca!I39</f>
        <v>33456</v>
      </c>
      <c r="K32" s="31">
        <f>Bilanca!J39</f>
        <v>42354</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18755.76</v>
      </c>
      <c r="I35" s="31">
        <f t="shared" si="1"/>
        <v>0</v>
      </c>
      <c r="J35" s="31">
        <f>Bilanca!I42</f>
        <v>12456</v>
      </c>
      <c r="K35" s="31">
        <f>Bilanca!J42</f>
        <v>21354</v>
      </c>
    </row>
    <row r="36" spans="1:11" ht="12.75">
      <c r="A36" s="4" t="s">
        <v>1213</v>
      </c>
      <c r="B36" s="29" t="s">
        <v>1813</v>
      </c>
      <c r="D36" s="4" t="s">
        <v>1521</v>
      </c>
      <c r="E36" s="4">
        <v>1</v>
      </c>
      <c r="F36" s="4">
        <f>Bilanca!G43</f>
        <v>35</v>
      </c>
      <c r="G36" s="4">
        <f>IF(Bilanca!H43=0,"",Bilanca!H43)</f>
      </c>
      <c r="H36" s="30">
        <f t="shared" si="0"/>
        <v>22050</v>
      </c>
      <c r="I36" s="31">
        <f t="shared" si="1"/>
        <v>0</v>
      </c>
      <c r="J36" s="31">
        <f>Bilanca!I43</f>
        <v>21000</v>
      </c>
      <c r="K36" s="31">
        <f>Bilanca!J43</f>
        <v>21000</v>
      </c>
    </row>
    <row r="37" spans="1:11" ht="12.75">
      <c r="A37" s="4" t="s">
        <v>1214</v>
      </c>
      <c r="B37" s="29" t="str">
        <f>RefStr!B64</f>
        <v>07654321</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ANA KNJIGOVODSTVO</v>
      </c>
      <c r="D38" s="4" t="s">
        <v>1521</v>
      </c>
      <c r="E38" s="4">
        <v>1</v>
      </c>
      <c r="F38" s="4">
        <f>Bilanca!G45</f>
        <v>37</v>
      </c>
      <c r="G38" s="4">
        <f>IF(Bilanca!H45=0,"",Bilanca!H45)</f>
      </c>
      <c r="H38" s="30">
        <f t="shared" si="0"/>
        <v>515475.12</v>
      </c>
      <c r="I38" s="31">
        <f t="shared" si="1"/>
        <v>0</v>
      </c>
      <c r="J38" s="31">
        <f>Bilanca!I45</f>
        <v>363964</v>
      </c>
      <c r="K38" s="31">
        <f>Bilanca!J45</f>
        <v>514606</v>
      </c>
    </row>
    <row r="39" spans="1:11" ht="12.75">
      <c r="A39" s="4" t="s">
        <v>1216</v>
      </c>
      <c r="B39" s="29" t="str">
        <f>RefStr!C68</f>
        <v>ANA ANIĆ</v>
      </c>
      <c r="D39" s="4" t="s">
        <v>1521</v>
      </c>
      <c r="E39" s="4">
        <v>1</v>
      </c>
      <c r="F39" s="4">
        <f>Bilanca!G46</f>
        <v>38</v>
      </c>
      <c r="G39" s="4">
        <f>IF(Bilanca!H46=0,"",Bilanca!H46)</f>
      </c>
      <c r="H39" s="30">
        <f t="shared" si="0"/>
        <v>100810.2</v>
      </c>
      <c r="I39" s="31">
        <f t="shared" si="1"/>
        <v>0</v>
      </c>
      <c r="J39" s="31">
        <f>Bilanca!I46</f>
        <v>64844</v>
      </c>
      <c r="K39" s="31">
        <f>Bilanca!J46</f>
        <v>100223</v>
      </c>
    </row>
    <row r="40" spans="1:11" ht="12.75">
      <c r="A40" s="4" t="s">
        <v>1217</v>
      </c>
      <c r="B40" s="29" t="str">
        <f>TRIM(RefStr!C70)</f>
        <v>01/3456-875</v>
      </c>
      <c r="D40" s="4" t="s">
        <v>1521</v>
      </c>
      <c r="E40" s="4">
        <v>1</v>
      </c>
      <c r="F40" s="4">
        <f>Bilanca!G47</f>
        <v>39</v>
      </c>
      <c r="G40" s="4">
        <f>IF(Bilanca!H47=0,"",Bilanca!H47)</f>
      </c>
      <c r="H40" s="30">
        <f t="shared" si="0"/>
        <v>13615.68</v>
      </c>
      <c r="I40" s="31">
        <f t="shared" si="1"/>
        <v>0</v>
      </c>
      <c r="J40" s="31">
        <f>Bilanca!I47</f>
        <v>10000</v>
      </c>
      <c r="K40" s="31">
        <f>Bilanca!J47</f>
        <v>12456</v>
      </c>
    </row>
    <row r="41" spans="1:11" ht="12.75">
      <c r="A41" s="4" t="s">
        <v>1218</v>
      </c>
      <c r="B41" s="29" t="s">
        <v>239</v>
      </c>
      <c r="D41" s="4" t="s">
        <v>1521</v>
      </c>
      <c r="E41" s="4">
        <v>1</v>
      </c>
      <c r="F41" s="4">
        <f>Bilanca!G48</f>
        <v>40</v>
      </c>
      <c r="G41" s="4">
        <f>IF(Bilanca!H48=0,"",Bilanca!H48)</f>
      </c>
      <c r="H41" s="30">
        <f t="shared" si="0"/>
        <v>20464</v>
      </c>
      <c r="I41" s="31">
        <f t="shared" si="1"/>
        <v>0</v>
      </c>
      <c r="J41" s="31">
        <f>Bilanca!I48</f>
        <v>26470</v>
      </c>
      <c r="K41" s="31">
        <f>Bilanca!J48</f>
        <v>12345</v>
      </c>
    </row>
    <row r="42" spans="1:11" ht="12.75">
      <c r="A42" s="4" t="s">
        <v>531</v>
      </c>
      <c r="B42" s="29" t="str">
        <f>TRIM(RefStr!C72)</f>
        <v>ana.knjigovodstvo@gmail.com</v>
      </c>
      <c r="D42" s="4" t="s">
        <v>1521</v>
      </c>
      <c r="E42" s="4">
        <v>1</v>
      </c>
      <c r="F42" s="4">
        <f>Bilanca!G49</f>
        <v>41</v>
      </c>
      <c r="G42" s="4">
        <f>IF(Bilanca!H49=0,"",Bilanca!H49)</f>
      </c>
      <c r="H42" s="30">
        <f t="shared" si="0"/>
        <v>22115.399999999998</v>
      </c>
      <c r="I42" s="31">
        <f t="shared" si="1"/>
        <v>0</v>
      </c>
      <c r="J42" s="31">
        <f>Bilanca!I49</f>
        <v>1000</v>
      </c>
      <c r="K42" s="31">
        <f>Bilanca!J49</f>
        <v>26470</v>
      </c>
    </row>
    <row r="43" spans="1:11" ht="12.75">
      <c r="A43" s="4" t="s">
        <v>530</v>
      </c>
      <c r="B43" s="29" t="str">
        <f>TRIM(RefStr!A75)</f>
        <v>IVO IVIĆ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20190101</v>
      </c>
      <c r="D44" s="4" t="s">
        <v>1521</v>
      </c>
      <c r="E44" s="4">
        <v>1</v>
      </c>
      <c r="F44" s="4">
        <f>Bilanca!G51</f>
        <v>43</v>
      </c>
      <c r="G44" s="4">
        <f>IF(Bilanca!H51=0,"",Bilanca!H51)</f>
      </c>
      <c r="H44" s="30">
        <f t="shared" si="0"/>
        <v>215</v>
      </c>
      <c r="I44" s="31">
        <f t="shared" si="1"/>
        <v>0</v>
      </c>
      <c r="J44" s="31">
        <f>Bilanca!I51</f>
        <v>500</v>
      </c>
      <c r="K44" s="31">
        <f>Bilanca!J51</f>
        <v>0</v>
      </c>
    </row>
    <row r="45" spans="1:11" ht="12.75">
      <c r="A45" s="4" t="s">
        <v>2853</v>
      </c>
      <c r="B45" s="29" t="str">
        <f>IF(RefStr!F4&lt;&gt;"",TEXT(RefStr!F4,"YYYYMMDD"),"")</f>
        <v>20191231</v>
      </c>
      <c r="D45" s="4" t="s">
        <v>1521</v>
      </c>
      <c r="E45" s="4">
        <v>1</v>
      </c>
      <c r="F45" s="4">
        <f>Bilanca!G52</f>
        <v>44</v>
      </c>
      <c r="G45" s="4">
        <f>IF(Bilanca!H52=0,"",Bilanca!H52)</f>
      </c>
      <c r="H45" s="30">
        <f t="shared" si="0"/>
        <v>54902.31999999999</v>
      </c>
      <c r="I45" s="31">
        <f t="shared" si="1"/>
        <v>0</v>
      </c>
      <c r="J45" s="31">
        <f>Bilanca!I52</f>
        <v>26874</v>
      </c>
      <c r="K45" s="31">
        <f>Bilanca!J52</f>
        <v>48952</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221379.14</v>
      </c>
      <c r="I47" s="31">
        <f t="shared" si="3"/>
        <v>0</v>
      </c>
      <c r="J47" s="31">
        <f>Bilanca!I54</f>
        <v>130445</v>
      </c>
      <c r="K47" s="31">
        <f>Bilanca!J54</f>
        <v>175407</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48387.5</v>
      </c>
      <c r="I50" s="31">
        <f t="shared" si="3"/>
        <v>0</v>
      </c>
      <c r="J50" s="31">
        <f>Bilanca!I57</f>
        <v>26250</v>
      </c>
      <c r="K50" s="31">
        <f>Bilanca!J57</f>
        <v>36250</v>
      </c>
    </row>
    <row r="51" spans="1:11" ht="12.75">
      <c r="A51" s="4" t="s">
        <v>288</v>
      </c>
      <c r="B51" s="29" t="str">
        <f>RefStr!I60</f>
        <v>NE</v>
      </c>
      <c r="D51" s="4" t="s">
        <v>1521</v>
      </c>
      <c r="E51" s="4">
        <v>1</v>
      </c>
      <c r="F51" s="4">
        <f>Bilanca!G58</f>
        <v>50</v>
      </c>
      <c r="G51" s="4">
        <f>IF(Bilanca!H58=0,"",Bilanca!H58)</f>
      </c>
      <c r="H51" s="30">
        <f t="shared" si="2"/>
        <v>188489.5</v>
      </c>
      <c r="I51" s="31">
        <f t="shared" si="3"/>
        <v>0</v>
      </c>
      <c r="J51" s="31">
        <f>Bilanca!I58</f>
        <v>99897</v>
      </c>
      <c r="K51" s="31">
        <f>Bilanca!J58</f>
        <v>138541</v>
      </c>
    </row>
    <row r="52" spans="1:11" ht="12.75">
      <c r="A52" s="4" t="s">
        <v>1219</v>
      </c>
      <c r="B52" s="29" t="s">
        <v>2618</v>
      </c>
      <c r="D52" s="4" t="s">
        <v>1521</v>
      </c>
      <c r="E52" s="4">
        <v>1</v>
      </c>
      <c r="F52" s="4">
        <f>Bilanca!G59</f>
        <v>51</v>
      </c>
      <c r="G52" s="4">
        <f>IF(Bilanca!H59=0,"",Bilanca!H59)</f>
      </c>
      <c r="H52" s="30">
        <f t="shared" si="2"/>
        <v>2665.2599999999998</v>
      </c>
      <c r="I52" s="31">
        <f t="shared" si="3"/>
        <v>0</v>
      </c>
      <c r="J52" s="31">
        <f>Bilanca!I59</f>
        <v>3994</v>
      </c>
      <c r="K52" s="31">
        <f>Bilanca!J59</f>
        <v>616</v>
      </c>
    </row>
    <row r="53" spans="1:11" ht="12.75">
      <c r="A53" s="4" t="s">
        <v>532</v>
      </c>
      <c r="B53" s="29" t="str">
        <f>RefStr!I56</f>
        <v>DA</v>
      </c>
      <c r="D53" s="4" t="s">
        <v>1521</v>
      </c>
      <c r="E53" s="4">
        <v>1</v>
      </c>
      <c r="F53" s="4">
        <f>Bilanca!G60</f>
        <v>52</v>
      </c>
      <c r="G53" s="4">
        <f>IF(Bilanca!H60=0,"",Bilanca!H60)</f>
      </c>
      <c r="H53" s="30">
        <f t="shared" si="2"/>
        <v>158.08</v>
      </c>
      <c r="I53" s="31">
        <f t="shared" si="3"/>
        <v>0</v>
      </c>
      <c r="J53" s="31">
        <f>Bilanca!I60</f>
        <v>304</v>
      </c>
      <c r="K53" s="31">
        <f>Bilanca!J60</f>
        <v>0</v>
      </c>
    </row>
    <row r="54" spans="1:11" ht="12.75">
      <c r="A54" s="4" t="s">
        <v>533</v>
      </c>
      <c r="B54" s="29" t="str">
        <f>RefStr!I62</f>
        <v>NE</v>
      </c>
      <c r="D54" s="4" t="s">
        <v>1521</v>
      </c>
      <c r="E54" s="4">
        <v>1</v>
      </c>
      <c r="F54" s="4">
        <f>Bilanca!G61</f>
        <v>53</v>
      </c>
      <c r="G54" s="4">
        <f>IF(Bilanca!H61=0,"",Bilanca!H61)</f>
      </c>
      <c r="H54" s="30">
        <f t="shared" si="2"/>
        <v>286214.30999999994</v>
      </c>
      <c r="I54" s="31">
        <f t="shared" si="3"/>
        <v>0</v>
      </c>
      <c r="J54" s="31">
        <f>Bilanca!I61</f>
        <v>133559</v>
      </c>
      <c r="K54" s="31">
        <f>Bilanca!J61</f>
        <v>203234</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49198.6</v>
      </c>
      <c r="I56" s="31">
        <f t="shared" si="3"/>
        <v>0</v>
      </c>
      <c r="J56" s="31">
        <f>Bilanca!I63</f>
        <v>24650</v>
      </c>
      <c r="K56" s="31">
        <f>Bilanca!J63</f>
        <v>32401</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174943943.02999997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33491.94</v>
      </c>
      <c r="I60" s="31">
        <f t="shared" si="3"/>
        <v>0</v>
      </c>
      <c r="J60" s="31">
        <f>Bilanca!I67</f>
        <v>13458</v>
      </c>
      <c r="K60" s="31">
        <f>Bilanca!J67</f>
        <v>21654</v>
      </c>
    </row>
    <row r="61" spans="1:11" ht="12.75">
      <c r="A61" s="4" t="s">
        <v>2419</v>
      </c>
      <c r="B61" s="30">
        <v>0</v>
      </c>
      <c r="D61" s="4" t="s">
        <v>1521</v>
      </c>
      <c r="E61" s="4">
        <v>1</v>
      </c>
      <c r="F61" s="4">
        <f>Bilanca!G68</f>
        <v>60</v>
      </c>
      <c r="G61" s="4">
        <f>IF(Bilanca!H68=0,"",Bilanca!H68)</f>
      </c>
      <c r="H61" s="30">
        <f t="shared" si="2"/>
        <v>54120</v>
      </c>
      <c r="I61" s="31">
        <f t="shared" si="3"/>
        <v>0</v>
      </c>
      <c r="J61" s="31">
        <f>Bilanca!I68</f>
        <v>24600</v>
      </c>
      <c r="K61" s="31">
        <f>Bilanca!J68</f>
        <v>32800</v>
      </c>
    </row>
    <row r="62" spans="1:11" ht="12.75">
      <c r="A62" s="4" t="s">
        <v>1540</v>
      </c>
      <c r="B62" s="29">
        <f>RefStr!I70</f>
        <v>0</v>
      </c>
      <c r="D62" s="4" t="s">
        <v>1521</v>
      </c>
      <c r="E62" s="4">
        <v>1</v>
      </c>
      <c r="F62" s="4">
        <f>Bilanca!G69</f>
        <v>61</v>
      </c>
      <c r="G62" s="4">
        <f>IF(Bilanca!H69=0,"",Bilanca!H69)</f>
      </c>
      <c r="H62" s="30">
        <f t="shared" si="2"/>
        <v>47867.31</v>
      </c>
      <c r="I62" s="31">
        <f t="shared" si="3"/>
        <v>0</v>
      </c>
      <c r="J62" s="31">
        <f>Bilanca!I69</f>
        <v>25641</v>
      </c>
      <c r="K62" s="31">
        <f>Bilanca!J69</f>
        <v>26415</v>
      </c>
    </row>
    <row r="63" spans="1:11" ht="12.75">
      <c r="A63" s="4" t="s">
        <v>777</v>
      </c>
      <c r="B63" s="29" t="str">
        <f>IF(ISNUMBER(VALUE(RefStr!L21)),TEXT(INT(VALUE(RefStr!L21)),"00000000000"),"")</f>
        <v>00000000000</v>
      </c>
      <c r="D63" s="4" t="s">
        <v>1521</v>
      </c>
      <c r="E63" s="4">
        <v>1</v>
      </c>
      <c r="F63" s="4">
        <f>Bilanca!G70</f>
        <v>62</v>
      </c>
      <c r="G63" s="4">
        <f>IF(Bilanca!H70=0,"",Bilanca!H70)</f>
      </c>
      <c r="H63" s="30">
        <f t="shared" si="2"/>
        <v>139585.56</v>
      </c>
      <c r="I63" s="31">
        <f t="shared" si="3"/>
        <v>0</v>
      </c>
      <c r="J63" s="31">
        <f>Bilanca!I70</f>
        <v>45210</v>
      </c>
      <c r="K63" s="31">
        <f>Bilanca!J70</f>
        <v>89964</v>
      </c>
    </row>
    <row r="64" spans="1:11" ht="12.75">
      <c r="A64" s="4" t="s">
        <v>1731</v>
      </c>
      <c r="B64" s="29" t="str">
        <f>RefStr!N6</f>
        <v>DA</v>
      </c>
      <c r="D64" s="4" t="s">
        <v>1521</v>
      </c>
      <c r="E64" s="4">
        <v>1</v>
      </c>
      <c r="F64" s="4">
        <f>Bilanca!G71</f>
        <v>63</v>
      </c>
      <c r="G64" s="4">
        <f>IF(Bilanca!H71=0,"",Bilanca!H71)</f>
      </c>
      <c r="H64" s="30">
        <f t="shared" si="2"/>
        <v>67158</v>
      </c>
      <c r="I64" s="31">
        <f t="shared" si="3"/>
        <v>0</v>
      </c>
      <c r="J64" s="31">
        <f>Bilanca!I71</f>
        <v>35116</v>
      </c>
      <c r="K64" s="31">
        <f>Bilanca!J71</f>
        <v>35742</v>
      </c>
    </row>
    <row r="65" spans="1:11" ht="12.75">
      <c r="A65" s="4" t="s">
        <v>687</v>
      </c>
      <c r="B65" s="29" t="str">
        <f>RefStr!N19</f>
        <v>HSFI</v>
      </c>
      <c r="D65" s="4" t="s">
        <v>1521</v>
      </c>
      <c r="E65" s="4">
        <v>1</v>
      </c>
      <c r="F65" s="4">
        <f>Bilanca!G72</f>
        <v>64</v>
      </c>
      <c r="G65" s="4">
        <f>IF(Bilanca!H72=0,"",Bilanca!H72)</f>
      </c>
      <c r="H65" s="30">
        <f t="shared" si="2"/>
        <v>25600</v>
      </c>
      <c r="I65" s="31">
        <f t="shared" si="3"/>
        <v>0</v>
      </c>
      <c r="J65" s="31">
        <f>Bilanca!I72</f>
        <v>10000</v>
      </c>
      <c r="K65" s="31">
        <f>Bilanca!J72</f>
        <v>15000</v>
      </c>
    </row>
    <row r="66" spans="1:11" ht="12.75">
      <c r="A66" s="4" t="s">
        <v>688</v>
      </c>
      <c r="B66" s="29">
        <f>RefStr!C23</f>
        <v>1</v>
      </c>
      <c r="D66" s="4" t="s">
        <v>1521</v>
      </c>
      <c r="E66" s="4">
        <v>1</v>
      </c>
      <c r="F66" s="4">
        <f>Bilanca!G73</f>
        <v>65</v>
      </c>
      <c r="G66" s="4">
        <f>IF(Bilanca!H73=0,"",Bilanca!H73)</f>
      </c>
      <c r="H66" s="30">
        <f t="shared" si="2"/>
        <v>1516534.5</v>
      </c>
      <c r="I66" s="31">
        <f t="shared" si="3"/>
        <v>0</v>
      </c>
      <c r="J66" s="31">
        <f>Bilanca!I73</f>
        <v>697064</v>
      </c>
      <c r="K66" s="31">
        <f>Bilanca!J73</f>
        <v>818033</v>
      </c>
    </row>
    <row r="67" spans="1:11" ht="12.75">
      <c r="A67" s="4" t="s">
        <v>689</v>
      </c>
      <c r="B67" s="29" t="str">
        <f>RefStr!L35</f>
        <v>01/2345-678</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683167.51</v>
      </c>
      <c r="I68" s="31">
        <f t="shared" si="3"/>
        <v>0</v>
      </c>
      <c r="J68" s="31">
        <f>Bilanca!I76</f>
        <v>242969</v>
      </c>
      <c r="K68" s="31">
        <f>Bilanca!J76</f>
        <v>388342</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155345.22</v>
      </c>
      <c r="I70" s="31">
        <f t="shared" si="3"/>
        <v>0</v>
      </c>
      <c r="J70" s="31">
        <f>Bilanca!I78</f>
        <v>45210</v>
      </c>
      <c r="K70" s="31">
        <f>Bilanca!J78</f>
        <v>89964</v>
      </c>
    </row>
    <row r="71" spans="4:11" ht="12.75">
      <c r="D71" s="4" t="s">
        <v>1521</v>
      </c>
      <c r="E71" s="4">
        <v>1</v>
      </c>
      <c r="F71" s="4">
        <f>Bilanca!G79</f>
        <v>70</v>
      </c>
      <c r="G71" s="4">
        <f>IF(Bilanca!H79=0,"",Bilanca!H79)</f>
      </c>
      <c r="H71" s="30">
        <f t="shared" si="2"/>
        <v>125914.59999999999</v>
      </c>
      <c r="I71" s="31">
        <f t="shared" si="3"/>
        <v>0</v>
      </c>
      <c r="J71" s="31">
        <f>Bilanca!I79</f>
        <v>40344</v>
      </c>
      <c r="K71" s="31">
        <f>Bilanca!J79</f>
        <v>69767</v>
      </c>
    </row>
    <row r="72" spans="4:11" ht="12.75">
      <c r="D72" s="4" t="s">
        <v>1521</v>
      </c>
      <c r="E72" s="4">
        <v>1</v>
      </c>
      <c r="F72" s="4">
        <f>Bilanca!G80</f>
        <v>71</v>
      </c>
      <c r="G72" s="4">
        <f>IF(Bilanca!H80=0,"",Bilanca!H80)</f>
      </c>
      <c r="H72" s="30">
        <f t="shared" si="2"/>
        <v>45440</v>
      </c>
      <c r="I72" s="31">
        <f t="shared" si="3"/>
        <v>0</v>
      </c>
      <c r="J72" s="31">
        <f>Bilanca!I80</f>
        <v>14000</v>
      </c>
      <c r="K72" s="31">
        <f>Bilanca!J80</f>
        <v>25000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44975.72</v>
      </c>
      <c r="I75" s="31">
        <f t="shared" si="3"/>
        <v>0</v>
      </c>
      <c r="J75" s="31">
        <f>Bilanca!I83</f>
        <v>12874</v>
      </c>
      <c r="K75" s="31">
        <f>Bilanca!J83</f>
        <v>23952</v>
      </c>
    </row>
    <row r="76" spans="4:11" ht="12.75">
      <c r="D76" s="4" t="s">
        <v>1521</v>
      </c>
      <c r="E76" s="4">
        <v>1</v>
      </c>
      <c r="F76" s="4">
        <f>Bilanca!G84</f>
        <v>75</v>
      </c>
      <c r="G76" s="4">
        <f>IF(Bilanca!H84=0,"",Bilanca!H84)</f>
      </c>
      <c r="H76" s="30">
        <f t="shared" si="2"/>
        <v>41325</v>
      </c>
      <c r="I76" s="31">
        <f t="shared" si="3"/>
        <v>0</v>
      </c>
      <c r="J76" s="31">
        <f>Bilanca!I84</f>
        <v>13470</v>
      </c>
      <c r="K76" s="31">
        <f>Bilanca!J84</f>
        <v>20815</v>
      </c>
    </row>
    <row r="77" spans="4:11" ht="12.75">
      <c r="D77" s="4" t="s">
        <v>1521</v>
      </c>
      <c r="E77" s="4">
        <v>1</v>
      </c>
      <c r="F77" s="4">
        <f>Bilanca!G85</f>
        <v>76</v>
      </c>
      <c r="G77" s="4">
        <f>IF(Bilanca!H85=0,"",Bilanca!H85)</f>
      </c>
      <c r="H77" s="30">
        <f t="shared" si="2"/>
        <v>38000</v>
      </c>
      <c r="I77" s="31">
        <f t="shared" si="3"/>
        <v>0</v>
      </c>
      <c r="J77" s="31">
        <f>Bilanca!I85</f>
        <v>14000</v>
      </c>
      <c r="K77" s="31">
        <f>Bilanca!J85</f>
        <v>18000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43173</v>
      </c>
      <c r="I82" s="31">
        <f t="shared" si="3"/>
        <v>0</v>
      </c>
      <c r="J82" s="31">
        <f>Bilanca!I90</f>
        <v>17558</v>
      </c>
      <c r="K82" s="31">
        <f>Bilanca!J90</f>
        <v>17871</v>
      </c>
    </row>
    <row r="83" spans="4:11" ht="12.75">
      <c r="D83" s="4" t="s">
        <v>1521</v>
      </c>
      <c r="E83" s="4">
        <v>1</v>
      </c>
      <c r="F83" s="4">
        <f>Bilanca!G91</f>
        <v>82</v>
      </c>
      <c r="G83" s="4">
        <f>IF(Bilanca!H91=0,"",Bilanca!H91)</f>
      </c>
      <c r="H83" s="30">
        <f t="shared" si="2"/>
        <v>43706</v>
      </c>
      <c r="I83" s="31">
        <f t="shared" si="3"/>
        <v>0</v>
      </c>
      <c r="J83" s="31">
        <f>Bilanca!I91</f>
        <v>17558</v>
      </c>
      <c r="K83" s="31">
        <f>Bilanca!J91</f>
        <v>17871</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379123.08</v>
      </c>
      <c r="I85" s="31">
        <f>ABS(ROUND(J85,0)-J85)+ABS(ROUND(K85,0)-K85)</f>
        <v>0</v>
      </c>
      <c r="J85" s="31">
        <f>Bilanca!I93</f>
        <v>105857</v>
      </c>
      <c r="K85" s="31">
        <f>Bilanca!J93</f>
        <v>172740</v>
      </c>
    </row>
    <row r="86" spans="4:11" ht="12.75">
      <c r="D86" s="4" t="s">
        <v>1521</v>
      </c>
      <c r="E86" s="4">
        <v>1</v>
      </c>
      <c r="F86" s="4">
        <f>Bilanca!G94</f>
        <v>85</v>
      </c>
      <c r="G86" s="4">
        <f>IF(Bilanca!H94=0,"",Bilanca!H94)</f>
      </c>
      <c r="H86" s="30">
        <f>J86/100*F86+2*K86/100*F86</f>
        <v>383636.45</v>
      </c>
      <c r="I86" s="31">
        <f>ABS(ROUND(J86,0)-J86)+ABS(ROUND(K86,0)-K86)</f>
        <v>0</v>
      </c>
      <c r="J86" s="31">
        <f>Bilanca!I94</f>
        <v>105857</v>
      </c>
      <c r="K86" s="31">
        <f>Bilanca!J94</f>
        <v>172740</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203212.24</v>
      </c>
      <c r="I89" s="31">
        <f t="shared" si="5"/>
        <v>0</v>
      </c>
      <c r="J89" s="31">
        <f>Bilanca!I97</f>
        <v>71291</v>
      </c>
      <c r="K89" s="31">
        <f>Bilanca!J97</f>
        <v>79816</v>
      </c>
    </row>
    <row r="90" spans="4:11" ht="12.75">
      <c r="D90" s="4" t="s">
        <v>1521</v>
      </c>
      <c r="E90" s="4">
        <v>1</v>
      </c>
      <c r="F90" s="4">
        <f>Bilanca!G98</f>
        <v>89</v>
      </c>
      <c r="G90" s="4">
        <f>IF(Bilanca!H98=0,"",Bilanca!H98)</f>
      </c>
      <c r="H90" s="30">
        <f t="shared" si="4"/>
        <v>79612.28</v>
      </c>
      <c r="I90" s="31">
        <f t="shared" si="5"/>
        <v>0</v>
      </c>
      <c r="J90" s="31">
        <f>Bilanca!I98</f>
        <v>24650</v>
      </c>
      <c r="K90" s="31">
        <f>Bilanca!J98</f>
        <v>32401</v>
      </c>
    </row>
    <row r="91" spans="4:11" ht="12.75">
      <c r="D91" s="4" t="s">
        <v>1521</v>
      </c>
      <c r="E91" s="4">
        <v>1</v>
      </c>
      <c r="F91" s="4">
        <f>Bilanca!G99</f>
        <v>90</v>
      </c>
      <c r="G91" s="4">
        <f>IF(Bilanca!H99=0,"",Bilanca!H99)</f>
      </c>
      <c r="H91" s="30">
        <f t="shared" si="4"/>
        <v>70623.9</v>
      </c>
      <c r="I91" s="31">
        <f t="shared" si="5"/>
        <v>0</v>
      </c>
      <c r="J91" s="31">
        <f>Bilanca!I99</f>
        <v>25641</v>
      </c>
      <c r="K91" s="31">
        <f>Bilanca!J99</f>
        <v>26415</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58590</v>
      </c>
      <c r="I94" s="31">
        <f t="shared" si="5"/>
        <v>0</v>
      </c>
      <c r="J94" s="31">
        <f>Bilanca!I102</f>
        <v>21000</v>
      </c>
      <c r="K94" s="31">
        <f>Bilanca!J102</f>
        <v>21000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793688.9</v>
      </c>
      <c r="I96" s="31">
        <f t="shared" si="5"/>
        <v>0</v>
      </c>
      <c r="J96" s="31">
        <f>Bilanca!I104</f>
        <v>313420</v>
      </c>
      <c r="K96" s="31">
        <f>Bilanca!J104</f>
        <v>261021</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181000</v>
      </c>
      <c r="I101" s="31">
        <f t="shared" si="5"/>
        <v>0</v>
      </c>
      <c r="J101" s="31">
        <f>Bilanca!I109</f>
        <v>51000</v>
      </c>
      <c r="K101" s="31">
        <f>Bilanca!J109</f>
        <v>65000</v>
      </c>
    </row>
    <row r="102" spans="4:11" ht="12.75">
      <c r="D102" s="4" t="s">
        <v>1521</v>
      </c>
      <c r="E102" s="4">
        <v>1</v>
      </c>
      <c r="F102" s="4">
        <f>Bilanca!G110</f>
        <v>101</v>
      </c>
      <c r="G102" s="4">
        <f>IF(Bilanca!H110=0,"",Bilanca!H110)</f>
      </c>
      <c r="H102" s="30">
        <f t="shared" si="4"/>
        <v>454500</v>
      </c>
      <c r="I102" s="31">
        <f t="shared" si="5"/>
        <v>0</v>
      </c>
      <c r="J102" s="31">
        <f>Bilanca!I110</f>
        <v>210000</v>
      </c>
      <c r="K102" s="31">
        <f>Bilanca!J110</f>
        <v>120000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92906</v>
      </c>
      <c r="I104" s="31">
        <f t="shared" si="5"/>
        <v>0</v>
      </c>
      <c r="J104" s="31">
        <f>Bilanca!I112</f>
        <v>24600</v>
      </c>
      <c r="K104" s="31">
        <f>Bilanca!J112</f>
        <v>32800</v>
      </c>
    </row>
    <row r="105" spans="4:11" ht="12.75">
      <c r="D105" s="4" t="s">
        <v>1521</v>
      </c>
      <c r="E105" s="4">
        <v>1</v>
      </c>
      <c r="F105" s="4">
        <f>Bilanca!G113</f>
        <v>104</v>
      </c>
      <c r="G105" s="4">
        <f>IF(Bilanca!H113=0,"",Bilanca!H113)</f>
      </c>
      <c r="H105" s="30">
        <f t="shared" si="4"/>
        <v>12053.6</v>
      </c>
      <c r="I105" s="31">
        <f t="shared" si="5"/>
        <v>0</v>
      </c>
      <c r="J105" s="31">
        <f>Bilanca!I113</f>
        <v>2456</v>
      </c>
      <c r="K105" s="31">
        <f>Bilanca!J113</f>
        <v>4567</v>
      </c>
    </row>
    <row r="106" spans="4:11" ht="12.75">
      <c r="D106" s="4" t="s">
        <v>1521</v>
      </c>
      <c r="E106" s="4">
        <v>1</v>
      </c>
      <c r="F106" s="4">
        <f>Bilanca!G114</f>
        <v>105</v>
      </c>
      <c r="G106" s="4">
        <f>IF(Bilanca!H114=0,"",Bilanca!H114)</f>
      </c>
      <c r="H106" s="30">
        <f t="shared" si="4"/>
        <v>65805.6</v>
      </c>
      <c r="I106" s="31">
        <f t="shared" si="5"/>
        <v>0</v>
      </c>
      <c r="J106" s="31">
        <f>Bilanca!I114</f>
        <v>15364</v>
      </c>
      <c r="K106" s="31">
        <f>Bilanca!J114</f>
        <v>23654</v>
      </c>
    </row>
    <row r="107" spans="4:11" ht="12.75">
      <c r="D107" s="4" t="s">
        <v>1521</v>
      </c>
      <c r="E107" s="4">
        <v>1</v>
      </c>
      <c r="F107" s="4">
        <f>Bilanca!G115</f>
        <v>106</v>
      </c>
      <c r="G107" s="4">
        <f>IF(Bilanca!H115=0,"",Bilanca!H115)</f>
      </c>
      <c r="H107" s="30">
        <f t="shared" si="4"/>
        <v>42400</v>
      </c>
      <c r="I107" s="31">
        <f t="shared" si="5"/>
        <v>0</v>
      </c>
      <c r="J107" s="31">
        <f>Bilanca!I115</f>
        <v>10000</v>
      </c>
      <c r="K107" s="31">
        <f>Bilanca!J115</f>
        <v>15000</v>
      </c>
    </row>
    <row r="108" spans="4:11" ht="12.75">
      <c r="D108" s="4" t="s">
        <v>1521</v>
      </c>
      <c r="E108" s="4">
        <v>1</v>
      </c>
      <c r="F108" s="4">
        <f>Bilanca!G116</f>
        <v>107</v>
      </c>
      <c r="G108" s="4">
        <f>IF(Bilanca!H116=0,"",Bilanca!H116)</f>
      </c>
      <c r="H108" s="30">
        <f t="shared" si="4"/>
        <v>264388.44</v>
      </c>
      <c r="I108" s="31">
        <f t="shared" si="5"/>
        <v>0</v>
      </c>
      <c r="J108" s="31">
        <f>Bilanca!I116</f>
        <v>69384</v>
      </c>
      <c r="K108" s="31">
        <f>Bilanca!J116</f>
        <v>88854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22400</v>
      </c>
      <c r="I113" s="31">
        <f t="shared" si="5"/>
        <v>0</v>
      </c>
      <c r="J113" s="31">
        <f>Bilanca!I121</f>
        <v>20000</v>
      </c>
      <c r="K113" s="31">
        <f>Bilanca!J121</f>
        <v>0</v>
      </c>
    </row>
    <row r="114" spans="4:11" ht="12.75">
      <c r="D114" s="4" t="s">
        <v>1521</v>
      </c>
      <c r="E114" s="4">
        <v>1</v>
      </c>
      <c r="F114" s="4">
        <f>Bilanca!G122</f>
        <v>113</v>
      </c>
      <c r="G114" s="4">
        <f>IF(Bilanca!H122=0,"",Bilanca!H122)</f>
      </c>
      <c r="H114" s="30">
        <f t="shared" si="4"/>
        <v>64145.58</v>
      </c>
      <c r="I114" s="31">
        <f t="shared" si="5"/>
        <v>0</v>
      </c>
      <c r="J114" s="31">
        <f>Bilanca!I122</f>
        <v>13458</v>
      </c>
      <c r="K114" s="31">
        <f>Bilanca!J122</f>
        <v>21654</v>
      </c>
    </row>
    <row r="115" spans="4:11" ht="12.75">
      <c r="D115" s="4" t="s">
        <v>1521</v>
      </c>
      <c r="E115" s="4">
        <v>1</v>
      </c>
      <c r="F115" s="4">
        <f>Bilanca!G123</f>
        <v>114</v>
      </c>
      <c r="G115" s="4">
        <f>IF(Bilanca!H123=0,"",Bilanca!H123)</f>
      </c>
      <c r="H115" s="30">
        <f t="shared" si="4"/>
        <v>62886.95999999999</v>
      </c>
      <c r="I115" s="31">
        <f t="shared" si="5"/>
        <v>0</v>
      </c>
      <c r="J115" s="31">
        <f>Bilanca!I123</f>
        <v>12456</v>
      </c>
      <c r="K115" s="31">
        <f>Bilanca!J123</f>
        <v>21354</v>
      </c>
    </row>
    <row r="116" spans="4:11" ht="12.75">
      <c r="D116" s="4" t="s">
        <v>1521</v>
      </c>
      <c r="E116" s="4">
        <v>1</v>
      </c>
      <c r="F116" s="4">
        <f>Bilanca!G124</f>
        <v>115</v>
      </c>
      <c r="G116" s="4">
        <f>IF(Bilanca!H124=0,"",Bilanca!H124)</f>
      </c>
      <c r="H116" s="30">
        <f t="shared" si="4"/>
        <v>9684.15</v>
      </c>
      <c r="I116" s="31">
        <f t="shared" si="5"/>
        <v>0</v>
      </c>
      <c r="J116" s="31">
        <f>Bilanca!I124</f>
        <v>1621</v>
      </c>
      <c r="K116" s="31">
        <f>Bilanca!J124</f>
        <v>3400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29250</v>
      </c>
      <c r="I118" s="31">
        <f t="shared" si="5"/>
        <v>0</v>
      </c>
      <c r="J118" s="31">
        <f>Bilanca!I126</f>
        <v>0</v>
      </c>
      <c r="K118" s="31">
        <f>Bilanca!J126</f>
        <v>12500</v>
      </c>
    </row>
    <row r="119" spans="4:11" ht="12.75">
      <c r="D119" s="4" t="s">
        <v>1521</v>
      </c>
      <c r="E119" s="4">
        <v>1</v>
      </c>
      <c r="F119" s="4">
        <f>Bilanca!G127</f>
        <v>118</v>
      </c>
      <c r="G119" s="4">
        <f>IF(Bilanca!H127=0,"",Bilanca!H127)</f>
      </c>
      <c r="H119" s="30">
        <f t="shared" si="4"/>
        <v>53475.240000000005</v>
      </c>
      <c r="I119" s="31">
        <f t="shared" si="5"/>
        <v>0</v>
      </c>
      <c r="J119" s="31">
        <f>Bilanca!I127</f>
        <v>10338</v>
      </c>
      <c r="K119" s="31">
        <f>Bilanca!J127</f>
        <v>17490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44071.83</v>
      </c>
      <c r="I122" s="31">
        <f t="shared" si="5"/>
        <v>0</v>
      </c>
      <c r="J122" s="31">
        <f>Bilanca!I130</f>
        <v>11511</v>
      </c>
      <c r="K122" s="31">
        <f>Bilanca!J130</f>
        <v>12456</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2869749.9</v>
      </c>
      <c r="I124" s="31">
        <f t="shared" si="5"/>
        <v>0</v>
      </c>
      <c r="J124" s="31">
        <f>Bilanca!I132</f>
        <v>697064</v>
      </c>
      <c r="K124" s="31">
        <f>Bilanca!J132</f>
        <v>818033</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3451541.25</v>
      </c>
      <c r="I126" s="4">
        <f t="shared" si="5"/>
        <v>0</v>
      </c>
      <c r="J126" s="31">
        <f>RDG!I8</f>
        <v>928389</v>
      </c>
      <c r="K126" s="31">
        <f>RDG!J8</f>
        <v>916422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1511007.9</v>
      </c>
      <c r="I128" s="4">
        <f aca="true" t="shared" si="7" ref="I128:I190">ABS(ROUND(J128,0)-J128)+ABS(ROUND(K128,0)-K128)</f>
        <v>0</v>
      </c>
      <c r="J128" s="31">
        <f>RDG!I10</f>
        <v>415770</v>
      </c>
      <c r="K128" s="31">
        <f>RDG!J10</f>
        <v>387000</v>
      </c>
    </row>
    <row r="129" spans="4:11" ht="12.75">
      <c r="D129" s="4" t="s">
        <v>541</v>
      </c>
      <c r="E129" s="4">
        <v>2</v>
      </c>
      <c r="F129" s="4">
        <f>RDG!G11</f>
        <v>128</v>
      </c>
      <c r="G129" s="4">
        <f>IF(RDG!H11=0,"",RDG!H11)</f>
      </c>
      <c r="H129" s="30">
        <f t="shared" si="6"/>
        <v>2007878.4</v>
      </c>
      <c r="I129" s="4">
        <f t="shared" si="7"/>
        <v>0</v>
      </c>
      <c r="J129" s="31">
        <f>RDG!I11</f>
        <v>509811</v>
      </c>
      <c r="K129" s="31">
        <f>RDG!J11</f>
        <v>529422</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3650.3999999999996</v>
      </c>
      <c r="I131" s="4">
        <f t="shared" si="7"/>
        <v>0</v>
      </c>
      <c r="J131" s="31">
        <f>RDG!I13</f>
        <v>2808</v>
      </c>
      <c r="K131" s="31">
        <f>RDG!J13</f>
        <v>0</v>
      </c>
    </row>
    <row r="132" spans="4:11" ht="12.75">
      <c r="D132" s="4" t="s">
        <v>541</v>
      </c>
      <c r="E132" s="4">
        <v>2</v>
      </c>
      <c r="F132" s="4">
        <f>RDG!G14</f>
        <v>131</v>
      </c>
      <c r="G132" s="4">
        <f>IF(RDG!H14=0,"",RDG!H14)</f>
      </c>
      <c r="H132" s="30">
        <f t="shared" si="6"/>
        <v>3320568.3500000006</v>
      </c>
      <c r="I132" s="4">
        <f t="shared" si="7"/>
        <v>0</v>
      </c>
      <c r="J132" s="31">
        <f>RDG!I14</f>
        <v>850261</v>
      </c>
      <c r="K132" s="31">
        <f>RDG!J14</f>
        <v>842262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697475.9400000001</v>
      </c>
      <c r="I134" s="4">
        <f t="shared" si="7"/>
        <v>0</v>
      </c>
      <c r="J134" s="31">
        <f>RDG!I16</f>
        <v>191120</v>
      </c>
      <c r="K134" s="31">
        <f>RDG!J16</f>
        <v>166649</v>
      </c>
    </row>
    <row r="135" spans="4:11" ht="12.75">
      <c r="D135" s="4" t="s">
        <v>541</v>
      </c>
      <c r="E135" s="4">
        <v>2</v>
      </c>
      <c r="F135" s="4">
        <f>RDG!G17</f>
        <v>134</v>
      </c>
      <c r="G135" s="4">
        <f>IF(RDG!H17=0,"",RDG!H17)</f>
      </c>
      <c r="H135" s="30">
        <f t="shared" si="6"/>
        <v>91769.9</v>
      </c>
      <c r="I135" s="4">
        <f t="shared" si="7"/>
        <v>0</v>
      </c>
      <c r="J135" s="31">
        <f>RDG!I17</f>
        <v>37903</v>
      </c>
      <c r="K135" s="31">
        <f>RDG!J17</f>
        <v>15291</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620068.88</v>
      </c>
      <c r="I137" s="4">
        <f t="shared" si="7"/>
        <v>0</v>
      </c>
      <c r="J137" s="31">
        <f>RDG!I19</f>
        <v>153217</v>
      </c>
      <c r="K137" s="31">
        <f>RDG!J19</f>
        <v>151358</v>
      </c>
    </row>
    <row r="138" spans="4:11" ht="12.75">
      <c r="D138" s="4" t="s">
        <v>541</v>
      </c>
      <c r="E138" s="4">
        <v>2</v>
      </c>
      <c r="F138" s="4">
        <f>RDG!G20</f>
        <v>137</v>
      </c>
      <c r="G138" s="4">
        <f>IF(RDG!H20=0,"",RDG!H20)</f>
      </c>
      <c r="H138" s="30">
        <f t="shared" si="6"/>
        <v>79654.54</v>
      </c>
      <c r="I138" s="4">
        <f t="shared" si="7"/>
        <v>0</v>
      </c>
      <c r="J138" s="31">
        <f>RDG!I20</f>
        <v>45878</v>
      </c>
      <c r="K138" s="31">
        <f>RDG!J20</f>
        <v>6132</v>
      </c>
    </row>
    <row r="139" spans="4:11" ht="12.75">
      <c r="D139" s="4" t="s">
        <v>541</v>
      </c>
      <c r="E139" s="4">
        <v>2</v>
      </c>
      <c r="F139" s="4">
        <f>RDG!G21</f>
        <v>138</v>
      </c>
      <c r="G139" s="4">
        <f>IF(RDG!H21=0,"",RDG!H21)</f>
      </c>
      <c r="H139" s="30">
        <f t="shared" si="6"/>
        <v>46368</v>
      </c>
      <c r="I139" s="4">
        <f t="shared" si="7"/>
        <v>0</v>
      </c>
      <c r="J139" s="31">
        <f>RDG!I21</f>
        <v>27600</v>
      </c>
      <c r="K139" s="31">
        <f>RDG!J21</f>
        <v>3000</v>
      </c>
    </row>
    <row r="140" spans="4:11" ht="12.75">
      <c r="D140" s="4" t="s">
        <v>541</v>
      </c>
      <c r="E140" s="4">
        <v>2</v>
      </c>
      <c r="F140" s="4">
        <f>RDG!G22</f>
        <v>139</v>
      </c>
      <c r="G140" s="4">
        <f>IF(RDG!H22=0,"",RDG!H22)</f>
      </c>
      <c r="H140" s="30">
        <f t="shared" si="6"/>
        <v>22252.510000000002</v>
      </c>
      <c r="I140" s="4">
        <f t="shared" si="7"/>
        <v>0</v>
      </c>
      <c r="J140" s="31">
        <f>RDG!I22</f>
        <v>11545</v>
      </c>
      <c r="K140" s="31">
        <f>RDG!J22</f>
        <v>2232</v>
      </c>
    </row>
    <row r="141" spans="4:11" ht="12.75">
      <c r="D141" s="4" t="s">
        <v>541</v>
      </c>
      <c r="E141" s="4">
        <v>2</v>
      </c>
      <c r="F141" s="4">
        <f>RDG!G23</f>
        <v>140</v>
      </c>
      <c r="G141" s="4">
        <f>IF(RDG!H23=0,"",RDG!H23)</f>
      </c>
      <c r="H141" s="30">
        <f t="shared" si="6"/>
        <v>11946.199999999999</v>
      </c>
      <c r="I141" s="4">
        <f t="shared" si="7"/>
        <v>0</v>
      </c>
      <c r="J141" s="31">
        <f>RDG!I23</f>
        <v>6733</v>
      </c>
      <c r="K141" s="31">
        <f>RDG!J23</f>
        <v>900</v>
      </c>
    </row>
    <row r="142" spans="4:11" ht="12.75">
      <c r="D142" s="4" t="s">
        <v>541</v>
      </c>
      <c r="E142" s="4">
        <v>2</v>
      </c>
      <c r="F142" s="4">
        <f>RDG!G24</f>
        <v>141</v>
      </c>
      <c r="G142" s="4">
        <f>IF(RDG!H24=0,"",RDG!H24)</f>
      </c>
      <c r="H142" s="30">
        <f t="shared" si="6"/>
        <v>5465.16</v>
      </c>
      <c r="I142" s="4">
        <f t="shared" si="7"/>
        <v>0</v>
      </c>
      <c r="J142" s="31">
        <f>RDG!I24</f>
        <v>1012</v>
      </c>
      <c r="K142" s="31">
        <f>RDG!J24</f>
        <v>1432</v>
      </c>
    </row>
    <row r="143" spans="4:11" ht="12.75">
      <c r="D143" s="4" t="s">
        <v>541</v>
      </c>
      <c r="E143" s="4">
        <v>2</v>
      </c>
      <c r="F143" s="4">
        <f>RDG!G25</f>
        <v>142</v>
      </c>
      <c r="G143" s="4">
        <f>IF(RDG!H25=0,"",RDG!H25)</f>
      </c>
      <c r="H143" s="30">
        <f t="shared" si="6"/>
        <v>12407.96</v>
      </c>
      <c r="I143" s="4">
        <f t="shared" si="7"/>
        <v>0</v>
      </c>
      <c r="J143" s="31">
        <f>RDG!I25</f>
        <v>2562</v>
      </c>
      <c r="K143" s="31">
        <f>RDG!J25</f>
        <v>3088</v>
      </c>
    </row>
    <row r="144" spans="4:11" ht="12.75">
      <c r="D144" s="4" t="s">
        <v>541</v>
      </c>
      <c r="E144" s="4">
        <v>2</v>
      </c>
      <c r="F144" s="4">
        <f>RDG!G26</f>
        <v>143</v>
      </c>
      <c r="G144" s="4">
        <f>IF(RDG!H26=0,"",RDG!H26)</f>
      </c>
      <c r="H144" s="30">
        <f t="shared" si="6"/>
        <v>2416601.33</v>
      </c>
      <c r="I144" s="4">
        <f t="shared" si="7"/>
        <v>0</v>
      </c>
      <c r="J144" s="31">
        <f>RDG!I26</f>
        <v>537641</v>
      </c>
      <c r="K144" s="31">
        <f>RDG!J26</f>
        <v>576145</v>
      </c>
    </row>
    <row r="145" spans="4:11" ht="12.75">
      <c r="D145" s="4" t="s">
        <v>541</v>
      </c>
      <c r="E145" s="4">
        <v>2</v>
      </c>
      <c r="F145" s="4">
        <f>RDG!G27</f>
        <v>144</v>
      </c>
      <c r="G145" s="4">
        <f>IF(RDG!H27=0,"",RDG!H27)</f>
      </c>
      <c r="H145" s="30">
        <f t="shared" si="6"/>
        <v>1205686.08</v>
      </c>
      <c r="I145" s="4">
        <f t="shared" si="7"/>
        <v>0</v>
      </c>
      <c r="J145" s="31">
        <f>RDG!I27</f>
        <v>307736</v>
      </c>
      <c r="K145" s="31">
        <f>RDG!J27</f>
        <v>264773</v>
      </c>
    </row>
    <row r="146" spans="4:11" ht="12.75">
      <c r="D146" s="4" t="s">
        <v>541</v>
      </c>
      <c r="E146" s="4">
        <v>2</v>
      </c>
      <c r="F146" s="4">
        <f>RDG!G28</f>
        <v>145</v>
      </c>
      <c r="G146" s="4">
        <f>IF(RDG!H28=0,"",RDG!H28)</f>
      </c>
      <c r="H146" s="30">
        <f t="shared" si="6"/>
        <v>1236341.0499999998</v>
      </c>
      <c r="I146" s="4">
        <f t="shared" si="7"/>
        <v>0</v>
      </c>
      <c r="J146" s="31">
        <f>RDG!I28</f>
        <v>229905</v>
      </c>
      <c r="K146" s="31">
        <f>RDG!J28</f>
        <v>311372</v>
      </c>
    </row>
    <row r="147" spans="4:11" ht="12.75">
      <c r="D147" s="4" t="s">
        <v>541</v>
      </c>
      <c r="E147" s="4">
        <v>2</v>
      </c>
      <c r="F147" s="4">
        <f>RDG!G29</f>
        <v>146</v>
      </c>
      <c r="G147" s="4">
        <f>IF(RDG!H29=0,"",RDG!H29)</f>
      </c>
      <c r="H147" s="30">
        <f t="shared" si="6"/>
        <v>337147.58</v>
      </c>
      <c r="I147" s="4">
        <f t="shared" si="7"/>
        <v>0</v>
      </c>
      <c r="J147" s="31">
        <f>RDG!I29</f>
        <v>71291</v>
      </c>
      <c r="K147" s="31">
        <f>RDG!J29</f>
        <v>79816</v>
      </c>
    </row>
    <row r="148" spans="4:11" ht="12.75">
      <c r="D148" s="4" t="s">
        <v>541</v>
      </c>
      <c r="E148" s="4">
        <v>2</v>
      </c>
      <c r="F148" s="4">
        <f>RDG!G30</f>
        <v>147</v>
      </c>
      <c r="G148" s="4">
        <f>IF(RDG!H30=0,"",RDG!H30)</f>
      </c>
      <c r="H148" s="30">
        <f t="shared" si="6"/>
        <v>131494.44</v>
      </c>
      <c r="I148" s="4">
        <f t="shared" si="7"/>
        <v>0</v>
      </c>
      <c r="J148" s="31">
        <f>RDG!I30</f>
        <v>24650</v>
      </c>
      <c r="K148" s="31">
        <f>RDG!J30</f>
        <v>32401</v>
      </c>
    </row>
    <row r="149" spans="4:11" ht="12.75">
      <c r="D149" s="4" t="s">
        <v>541</v>
      </c>
      <c r="E149" s="4">
        <v>2</v>
      </c>
      <c r="F149" s="4">
        <f>RDG!G31</f>
        <v>148</v>
      </c>
      <c r="G149" s="4">
        <f>IF(RDG!H31=0,"",RDG!H31)</f>
      </c>
      <c r="H149" s="30">
        <f t="shared" si="6"/>
        <v>116137.07999999999</v>
      </c>
      <c r="I149" s="4">
        <f t="shared" si="7"/>
        <v>0</v>
      </c>
      <c r="J149" s="31">
        <f>RDG!I31</f>
        <v>25641</v>
      </c>
      <c r="K149" s="31">
        <f>RDG!J31</f>
        <v>26415</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95130</v>
      </c>
      <c r="I152" s="4">
        <f t="shared" si="7"/>
        <v>0</v>
      </c>
      <c r="J152" s="31">
        <f>RDG!I34</f>
        <v>21000</v>
      </c>
      <c r="K152" s="31">
        <f>RDG!J34</f>
        <v>21000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28698.21</v>
      </c>
      <c r="I154" s="4">
        <f t="shared" si="7"/>
        <v>0</v>
      </c>
      <c r="J154" s="31">
        <f>RDG!I36</f>
        <v>757</v>
      </c>
      <c r="K154" s="31">
        <f>RDG!J36</f>
        <v>9000</v>
      </c>
    </row>
    <row r="155" spans="4:11" ht="12.75">
      <c r="D155" s="4" t="s">
        <v>541</v>
      </c>
      <c r="E155" s="4">
        <v>2</v>
      </c>
      <c r="F155" s="4">
        <f>RDG!G37</f>
        <v>154</v>
      </c>
      <c r="G155" s="4">
        <f>IF(RDG!H37=0,"",RDG!H37)</f>
      </c>
      <c r="H155" s="30">
        <f t="shared" si="6"/>
        <v>698961.34</v>
      </c>
      <c r="I155" s="4">
        <f t="shared" si="7"/>
        <v>0</v>
      </c>
      <c r="J155" s="31">
        <f>RDG!I37</f>
        <v>96163</v>
      </c>
      <c r="K155" s="31">
        <f>RDG!J37</f>
        <v>178854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90.16</v>
      </c>
      <c r="I162" s="4">
        <f t="shared" si="7"/>
        <v>0</v>
      </c>
      <c r="J162" s="31">
        <f>RDG!I44</f>
        <v>52</v>
      </c>
      <c r="K162" s="31">
        <f>RDG!J44</f>
        <v>2</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287041.37</v>
      </c>
      <c r="I164" s="4">
        <f t="shared" si="7"/>
        <v>0</v>
      </c>
      <c r="J164" s="31">
        <f>RDG!I46</f>
        <v>45631</v>
      </c>
      <c r="K164" s="31">
        <f>RDG!J46</f>
        <v>65234</v>
      </c>
    </row>
    <row r="165" spans="4:11" ht="12.75">
      <c r="D165" s="4" t="s">
        <v>541</v>
      </c>
      <c r="E165" s="4">
        <v>2</v>
      </c>
      <c r="F165" s="4">
        <f>RDG!G47</f>
        <v>164</v>
      </c>
      <c r="G165" s="4">
        <f>IF(RDG!H47=0,"",RDG!H47)</f>
      </c>
      <c r="H165" s="30">
        <f t="shared" si="6"/>
        <v>455454.24000000005</v>
      </c>
      <c r="I165" s="4">
        <f t="shared" si="7"/>
        <v>0</v>
      </c>
      <c r="J165" s="31">
        <f>RDG!I47</f>
        <v>50480</v>
      </c>
      <c r="K165" s="31">
        <f>RDG!J47</f>
        <v>113618</v>
      </c>
    </row>
    <row r="166" spans="4:11" ht="12.75">
      <c r="D166" s="4" t="s">
        <v>541</v>
      </c>
      <c r="E166" s="4">
        <v>2</v>
      </c>
      <c r="F166" s="4">
        <f>RDG!G48</f>
        <v>165</v>
      </c>
      <c r="G166" s="4">
        <f>IF(RDG!H48=0,"",RDG!H48)</f>
      </c>
      <c r="H166" s="30">
        <f t="shared" si="6"/>
        <v>228973.80000000002</v>
      </c>
      <c r="I166" s="4">
        <f t="shared" si="7"/>
        <v>0</v>
      </c>
      <c r="J166" s="31">
        <f>RDG!I48</f>
        <v>32974</v>
      </c>
      <c r="K166" s="31">
        <f>RDG!J48</f>
        <v>52899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2845.92</v>
      </c>
      <c r="I169" s="4">
        <f t="shared" si="7"/>
        <v>0</v>
      </c>
      <c r="J169" s="31">
        <f>RDG!I51</f>
        <v>524</v>
      </c>
      <c r="K169" s="31">
        <f>RDG!J51</f>
        <v>585</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235774.16</v>
      </c>
      <c r="I173" s="4">
        <f t="shared" si="7"/>
        <v>0</v>
      </c>
      <c r="J173" s="31">
        <f>RDG!I55</f>
        <v>32450</v>
      </c>
      <c r="K173" s="31">
        <f>RDG!J55</f>
        <v>52314</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5690734.08</v>
      </c>
      <c r="I178" s="4">
        <f t="shared" si="7"/>
        <v>0</v>
      </c>
      <c r="J178" s="31">
        <f>RDG!I60</f>
        <v>1024552</v>
      </c>
      <c r="K178" s="31">
        <f>RDG!J60</f>
        <v>1095276</v>
      </c>
    </row>
    <row r="179" spans="4:11" ht="12.75">
      <c r="D179" s="4" t="s">
        <v>541</v>
      </c>
      <c r="E179" s="4">
        <v>2</v>
      </c>
      <c r="F179" s="4">
        <f>RDG!G61</f>
        <v>178</v>
      </c>
      <c r="G179" s="4">
        <f>IF(RDG!H61=0,"",RDG!H61)</f>
      </c>
      <c r="H179" s="30">
        <f t="shared" si="6"/>
        <v>4758931.46</v>
      </c>
      <c r="I179" s="4">
        <f t="shared" si="7"/>
        <v>0</v>
      </c>
      <c r="J179" s="31">
        <f>RDG!I61</f>
        <v>883235</v>
      </c>
      <c r="K179" s="31">
        <f>RDG!J61</f>
        <v>895161</v>
      </c>
    </row>
    <row r="180" spans="4:11" ht="12.75">
      <c r="D180" s="4" t="s">
        <v>541</v>
      </c>
      <c r="E180" s="4">
        <v>2</v>
      </c>
      <c r="F180" s="4">
        <f>RDG!G62</f>
        <v>179</v>
      </c>
      <c r="G180" s="4">
        <f>IF(RDG!H62=0,"",RDG!H62)</f>
      </c>
      <c r="H180" s="30">
        <f t="shared" si="6"/>
        <v>969369.1300000001</v>
      </c>
      <c r="I180" s="4">
        <f t="shared" si="7"/>
        <v>0</v>
      </c>
      <c r="J180" s="31">
        <f>RDG!I62</f>
        <v>141317</v>
      </c>
      <c r="K180" s="31">
        <f>RDG!J62</f>
        <v>200115</v>
      </c>
    </row>
    <row r="181" spans="4:11" ht="12.75">
      <c r="D181" s="4" t="s">
        <v>541</v>
      </c>
      <c r="E181" s="4">
        <v>2</v>
      </c>
      <c r="F181" s="4">
        <f>RDG!G63</f>
        <v>180</v>
      </c>
      <c r="G181" s="4">
        <f>IF(RDG!H63=0,"",RDG!H63)</f>
      </c>
      <c r="H181" s="30">
        <f t="shared" si="6"/>
        <v>974784.6</v>
      </c>
      <c r="I181" s="4">
        <f t="shared" si="7"/>
        <v>0</v>
      </c>
      <c r="J181" s="31">
        <f>RDG!I63</f>
        <v>141317</v>
      </c>
      <c r="K181" s="31">
        <f>RDG!J63</f>
        <v>200115</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164182.2</v>
      </c>
      <c r="I183" s="4">
        <f t="shared" si="7"/>
        <v>0</v>
      </c>
      <c r="J183" s="31">
        <f>RDG!I65</f>
        <v>35460</v>
      </c>
      <c r="K183" s="31">
        <f>RDG!J65</f>
        <v>27375</v>
      </c>
    </row>
    <row r="184" spans="4:11" ht="12.75">
      <c r="D184" s="4" t="s">
        <v>541</v>
      </c>
      <c r="E184" s="4">
        <v>2</v>
      </c>
      <c r="F184" s="4">
        <f>RDG!G66</f>
        <v>183</v>
      </c>
      <c r="G184" s="4">
        <f>IF(RDG!H66=0,"",RDG!H66)</f>
      </c>
      <c r="H184" s="30">
        <f t="shared" si="6"/>
        <v>825946.71</v>
      </c>
      <c r="I184" s="4">
        <f t="shared" si="7"/>
        <v>0</v>
      </c>
      <c r="J184" s="31">
        <f>RDG!I66</f>
        <v>105857</v>
      </c>
      <c r="K184" s="31">
        <f>RDG!J66</f>
        <v>172740</v>
      </c>
    </row>
    <row r="185" spans="4:11" ht="12.75">
      <c r="D185" s="4" t="s">
        <v>541</v>
      </c>
      <c r="E185" s="4">
        <v>2</v>
      </c>
      <c r="F185" s="4">
        <f>RDG!G67</f>
        <v>184</v>
      </c>
      <c r="G185" s="4">
        <f>IF(RDG!H67=0,"",RDG!H67)</f>
      </c>
      <c r="H185" s="30">
        <f t="shared" si="6"/>
        <v>830460.0800000001</v>
      </c>
      <c r="I185" s="4">
        <f t="shared" si="7"/>
        <v>0</v>
      </c>
      <c r="J185" s="31">
        <f>RDG!I67</f>
        <v>105857</v>
      </c>
      <c r="K185" s="31">
        <f>RDG!J67</f>
        <v>172740</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2760266.4</v>
      </c>
      <c r="I233" s="4">
        <f t="shared" si="11"/>
        <v>0</v>
      </c>
      <c r="J233" s="31">
        <f>Dodatni!I26</f>
        <v>415770</v>
      </c>
      <c r="K233" s="31">
        <f>Dodatni!J26</f>
        <v>387000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2879243.4</v>
      </c>
      <c r="I243" s="4">
        <f t="shared" si="11"/>
        <v>0</v>
      </c>
      <c r="J243" s="31">
        <f>Dodatni!I37</f>
        <v>415770</v>
      </c>
      <c r="K243" s="31">
        <f>Dodatni!J37</f>
        <v>387000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88053.84</v>
      </c>
      <c r="I253" s="4">
        <f t="shared" si="11"/>
        <v>0</v>
      </c>
      <c r="J253" s="31">
        <f>Dodatni!I50</f>
        <v>10234</v>
      </c>
      <c r="K253" s="31">
        <f>Dodatni!J50</f>
        <v>12354</v>
      </c>
    </row>
    <row r="254" spans="4:11" ht="12.75">
      <c r="D254" s="4" t="s">
        <v>1522</v>
      </c>
      <c r="E254" s="4">
        <v>3</v>
      </c>
      <c r="F254" s="4">
        <f>Dodatni!H51</f>
        <v>253</v>
      </c>
      <c r="H254" s="30">
        <f t="shared" si="10"/>
        <v>92172.95999999999</v>
      </c>
      <c r="I254" s="4">
        <f t="shared" si="11"/>
        <v>0</v>
      </c>
      <c r="J254" s="31">
        <f>Dodatni!I51</f>
        <v>12144</v>
      </c>
      <c r="K254" s="31">
        <f>Dodatni!J51</f>
        <v>12144</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256175.94</v>
      </c>
      <c r="I259" s="4">
        <f t="shared" si="11"/>
        <v>0</v>
      </c>
      <c r="J259" s="31">
        <f>Dodatni!I56</f>
        <v>36483</v>
      </c>
      <c r="K259" s="31">
        <f>Dodatni!J56</f>
        <v>31405</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104013.36</v>
      </c>
      <c r="I265" s="4">
        <f t="shared" si="11"/>
        <v>0</v>
      </c>
      <c r="J265" s="31">
        <f>Dodatni!I62</f>
        <v>10265</v>
      </c>
      <c r="K265" s="31">
        <f>Dodatni!J62</f>
        <v>14567</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153.44000000000003</v>
      </c>
      <c r="I275" s="4">
        <f aca="true" t="shared" si="13" ref="I275:I284">ABS(ROUND(J275,0)-J275)+ABS(ROUND(K275,0)-K275)</f>
        <v>0</v>
      </c>
      <c r="J275" s="31">
        <f>Dodatni!I73</f>
        <v>52</v>
      </c>
      <c r="K275" s="31">
        <f>Dodatni!J73</f>
        <v>2</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4692.379999999999</v>
      </c>
      <c r="I278" s="4">
        <f t="shared" si="13"/>
        <v>0</v>
      </c>
      <c r="J278" s="31">
        <f>Dodatni!I76</f>
        <v>524</v>
      </c>
      <c r="K278" s="31">
        <f>Dodatni!J76</f>
        <v>585</v>
      </c>
    </row>
    <row r="279" spans="4:11" ht="12.75">
      <c r="D279" s="4" t="s">
        <v>1522</v>
      </c>
      <c r="E279" s="4">
        <v>3</v>
      </c>
      <c r="F279" s="4">
        <f>Dodatni!H78</f>
        <v>278</v>
      </c>
      <c r="H279" s="30">
        <f t="shared" si="12"/>
        <v>70445.2</v>
      </c>
      <c r="I279" s="4">
        <f t="shared" si="13"/>
        <v>0</v>
      </c>
      <c r="J279" s="31">
        <f>Dodatni!I78</f>
        <v>11420</v>
      </c>
      <c r="K279" s="31">
        <f>Dodatni!J78</f>
        <v>6960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71458.79999999999</v>
      </c>
      <c r="I283" s="4">
        <f t="shared" si="13"/>
        <v>0</v>
      </c>
      <c r="J283" s="31">
        <f>Dodatni!I82</f>
        <v>11420</v>
      </c>
      <c r="K283" s="31">
        <f>Dodatni!J82</f>
        <v>6960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9" activePane="bottomLeft" state="frozen"/>
      <selection pane="topLeft" activeCell="A2" sqref="A2"/>
      <selection pane="bottomLeft" activeCell="C67" sqref="C67:J67"/>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2353</v>
      </c>
      <c r="W2" s="231" t="str">
        <f>RefStr!C29</f>
        <v>Tvrtka Primjer d.o.o.</v>
      </c>
      <c r="X2" s="209" t="s">
        <v>207</v>
      </c>
      <c r="Y2" s="231">
        <f>IF(RefStr!C54&lt;&gt;"",RefStr!C54,"")</f>
        <v>100</v>
      </c>
      <c r="Z2" s="209" t="s">
        <v>2325</v>
      </c>
      <c r="AA2" s="231" t="str">
        <f>IF(RefStr!B64="","",RefStr!B64)</f>
        <v>07654321</v>
      </c>
    </row>
    <row r="3" spans="1:27" ht="13.5" customHeight="1">
      <c r="A3" s="497" t="s">
        <v>2471</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2354</v>
      </c>
      <c r="W3" s="232">
        <f>RefStr!C31</f>
        <v>10000</v>
      </c>
      <c r="X3" s="211" t="s">
        <v>208</v>
      </c>
      <c r="Y3" s="232">
        <f>IF(RefStr!F54&lt;&gt;"",RefStr!F54,"")</f>
        <v>0</v>
      </c>
      <c r="Z3" s="211" t="s">
        <v>2326</v>
      </c>
      <c r="AA3" s="232" t="str">
        <f>IF(RefStr!B66="","",RefStr!B66)</f>
        <v>ANA KNJIGOVODSTVO</v>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21</v>
      </c>
      <c r="T4" s="211" t="s">
        <v>2717</v>
      </c>
      <c r="U4" s="232" t="str">
        <f>RefStr!C27</f>
        <v>12345678510</v>
      </c>
      <c r="V4" s="211" t="s">
        <v>2355</v>
      </c>
      <c r="W4" s="232" t="str">
        <f>RefStr!F31</f>
        <v>ZAGREB</v>
      </c>
      <c r="X4" s="234" t="s">
        <v>222</v>
      </c>
      <c r="Y4" s="235" t="str">
        <f>RefStr!I68</f>
        <v>DA</v>
      </c>
      <c r="Z4" s="211" t="s">
        <v>2569</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2351</v>
      </c>
      <c r="U5" s="232" t="str">
        <f>RefStr!H27</f>
        <v>01234567</v>
      </c>
      <c r="V5" s="211" t="s">
        <v>2356</v>
      </c>
      <c r="W5" s="232" t="str">
        <f>RefStr!C33</f>
        <v>ILICA 10</v>
      </c>
      <c r="X5" s="234" t="s">
        <v>2516</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2352</v>
      </c>
      <c r="U6" s="232" t="str">
        <f>RefStr!M27</f>
        <v>012345678</v>
      </c>
      <c r="V6" s="211" t="s">
        <v>2567</v>
      </c>
      <c r="W6" s="232" t="str">
        <f>RefStr!L35</f>
        <v>01/2345-678</v>
      </c>
      <c r="X6" s="211" t="s">
        <v>2513</v>
      </c>
      <c r="Y6" s="232" t="str">
        <f>RefStr!C68</f>
        <v>ANA ANIĆ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2568</v>
      </c>
      <c r="S7" s="232">
        <f>IF(RefStr!C44&lt;&gt;"",IF(ISERROR(INT(RefStr!C44)),0,RefStr!C44),0)</f>
        <v>1</v>
      </c>
      <c r="T7" s="211" t="s">
        <v>1862</v>
      </c>
      <c r="U7" s="232">
        <f>RefStr!C7</f>
        <v>5</v>
      </c>
      <c r="V7" s="211" t="s">
        <v>1193</v>
      </c>
      <c r="W7" s="232" t="str">
        <f>TRIM(UPPER(RefStr!C35))</f>
        <v>TVRTKA.PRIMJER@GMAIL.COM</v>
      </c>
      <c r="X7" s="211" t="s">
        <v>2514</v>
      </c>
      <c r="Y7" s="232" t="str">
        <f>RefStr!C70</f>
        <v>01/3456-875</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2573</v>
      </c>
      <c r="W8" s="232" t="str">
        <f>RefStr!C42</f>
        <v>7022</v>
      </c>
      <c r="X8" s="211" t="s">
        <v>2515</v>
      </c>
      <c r="Y8" s="232" t="str">
        <f>TRIM(UPPER(RefStr!C72))</f>
        <v>ANA.KNJIGOVODSTVO@GMAIL.COM</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v>
      </c>
      <c r="Q9" s="231">
        <f>RefStr!F58</f>
        <v>7</v>
      </c>
      <c r="R9" s="211" t="s">
        <v>1860</v>
      </c>
      <c r="S9" s="232">
        <f>IF(RefStr!F4&lt;&gt;"",RefStr!F4,0)</f>
        <v>43830</v>
      </c>
      <c r="T9" s="211" t="s">
        <v>1821</v>
      </c>
      <c r="U9" s="232">
        <f>RefStr!C39</f>
        <v>133</v>
      </c>
      <c r="V9" s="211" t="s">
        <v>1414</v>
      </c>
      <c r="W9" s="232" t="str">
        <f>RefStr!D42</f>
        <v>Savjetovanje u vezi s poslovanjem i os...</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v>
      </c>
      <c r="Q10" s="233">
        <f>RefStr!F56</f>
        <v>7</v>
      </c>
      <c r="R10" s="213" t="s">
        <v>1863</v>
      </c>
      <c r="S10" s="233">
        <f>RefStr!C23</f>
        <v>1</v>
      </c>
      <c r="T10" s="213" t="s">
        <v>2572</v>
      </c>
      <c r="U10" s="233" t="str">
        <f>RefStr!D39</f>
        <v>Zagreb</v>
      </c>
      <c r="V10" s="240"/>
      <c r="W10" s="241"/>
      <c r="X10" s="242" t="s">
        <v>1974</v>
      </c>
      <c r="Y10" s="243">
        <f>RefStr!F12</f>
        <v>2019</v>
      </c>
      <c r="Z10" s="213" t="s">
        <v>209</v>
      </c>
      <c r="AA10" s="233" t="str">
        <f>RefStr!A75</f>
        <v>IVO IVIĆ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2511</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2328</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2665</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2665</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2895</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2894</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2905</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C:\Users\INFO2\Desktop\[TestGFIPOD (7).xls]RefStr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F12" sqref="F12:G1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2174</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2727</v>
      </c>
      <c r="F12" s="348">
        <v>2019</v>
      </c>
      <c r="G12" s="349"/>
      <c r="H12" s="341" t="s">
        <v>2105</v>
      </c>
      <c r="I12" s="342"/>
      <c r="J12" s="342"/>
      <c r="K12" s="156"/>
      <c r="L12" s="156"/>
      <c r="M12" s="156"/>
      <c r="N12" s="156"/>
      <c r="P12" s="54" t="s">
        <v>2352</v>
      </c>
      <c r="Q12" s="55">
        <f>INT(VALUE(H27))/10</f>
        <v>123456.7</v>
      </c>
    </row>
    <row r="13" spans="4:17" ht="9.75" customHeight="1">
      <c r="D13" s="156"/>
      <c r="E13" s="162"/>
      <c r="H13" s="27"/>
      <c r="I13" s="163"/>
      <c r="J13" s="163"/>
      <c r="K13" s="156"/>
      <c r="L13" s="156"/>
      <c r="M13" s="156"/>
      <c r="N13" s="156"/>
      <c r="P13" s="54" t="s">
        <v>2352</v>
      </c>
      <c r="Q13" s="55">
        <f>INT(VALUE(M27))/50</f>
        <v>246913.56</v>
      </c>
    </row>
    <row r="14" spans="1:17" ht="15">
      <c r="A14" s="340" t="s">
        <v>2713</v>
      </c>
      <c r="B14" s="340"/>
      <c r="C14" s="340"/>
      <c r="D14" s="164"/>
      <c r="E14" s="165"/>
      <c r="F14" s="338"/>
      <c r="G14" s="339"/>
      <c r="H14" s="339"/>
      <c r="I14" s="156"/>
      <c r="J14" s="346" t="s">
        <v>2100</v>
      </c>
      <c r="K14" s="347"/>
      <c r="L14" s="347"/>
      <c r="M14" s="347"/>
      <c r="N14" s="347"/>
      <c r="P14" s="54" t="s">
        <v>2717</v>
      </c>
      <c r="Q14" s="55">
        <f>INT(VALUE(C27))/100</f>
        <v>123456785.1</v>
      </c>
    </row>
    <row r="15" spans="1:17" ht="19.5" customHeight="1">
      <c r="A15" s="343">
        <f>Skriveni!B59</f>
        <v>174943943.02999997</v>
      </c>
      <c r="B15" s="344"/>
      <c r="C15" s="345"/>
      <c r="D15" s="60"/>
      <c r="E15" s="60"/>
      <c r="F15" s="60"/>
      <c r="G15" s="60"/>
      <c r="H15" s="60"/>
      <c r="I15" s="60"/>
      <c r="J15" s="60"/>
      <c r="K15" s="60"/>
      <c r="L15" s="60"/>
      <c r="M15" s="60"/>
      <c r="N15" s="60"/>
      <c r="P15" s="54" t="s">
        <v>1817</v>
      </c>
      <c r="Q15" s="55">
        <f>LEN(Skriveni!B9)</f>
        <v>21</v>
      </c>
    </row>
    <row r="16" spans="4:17" ht="12.75" customHeight="1">
      <c r="D16" s="60"/>
      <c r="E16" s="60"/>
      <c r="F16" s="60"/>
      <c r="G16" s="60"/>
      <c r="H16" s="60"/>
      <c r="I16" s="60"/>
      <c r="P16" s="54" t="s">
        <v>1818</v>
      </c>
      <c r="Q16" s="55">
        <f>INT(VALUE(C31))/100</f>
        <v>100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2715</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2966</v>
      </c>
      <c r="P19" s="54" t="s">
        <v>1820</v>
      </c>
      <c r="Q19" s="55">
        <f>LEN(Skriveni!B12)</f>
        <v>8</v>
      </c>
    </row>
    <row r="20" spans="1:17" ht="4.5" customHeight="1">
      <c r="A20" s="13"/>
      <c r="B20" s="47"/>
      <c r="C20" s="34"/>
      <c r="I20" s="34"/>
      <c r="M20" s="146"/>
      <c r="N20" s="166"/>
      <c r="Q20" s="55"/>
    </row>
    <row r="21" spans="1:17" ht="15" customHeight="1">
      <c r="A21" s="314" t="s">
        <v>2108</v>
      </c>
      <c r="B21" s="291"/>
      <c r="C21" s="36" t="s">
        <v>2618</v>
      </c>
      <c r="D21" s="193" t="s">
        <v>2111</v>
      </c>
      <c r="E21" s="274" t="s">
        <v>2109</v>
      </c>
      <c r="F21" s="302"/>
      <c r="G21" s="302"/>
      <c r="H21" s="328"/>
      <c r="I21" s="36" t="s">
        <v>2618</v>
      </c>
      <c r="J21" s="283" t="s">
        <v>2110</v>
      </c>
      <c r="K21" s="279"/>
      <c r="L21" s="284"/>
      <c r="M21" s="285"/>
      <c r="N21" s="286"/>
      <c r="P21" s="54" t="s">
        <v>1821</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2916</v>
      </c>
      <c r="Q23" s="55">
        <f>INT(VALUE(C42))</f>
        <v>7022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2967</v>
      </c>
      <c r="D27" s="378"/>
      <c r="E27" s="286"/>
      <c r="F27" s="290" t="s">
        <v>2405</v>
      </c>
      <c r="G27" s="322"/>
      <c r="H27" s="284" t="s">
        <v>2952</v>
      </c>
      <c r="I27" s="289"/>
      <c r="J27" s="290" t="s">
        <v>2099</v>
      </c>
      <c r="K27" s="291"/>
      <c r="L27" s="292"/>
      <c r="M27" s="284" t="s">
        <v>2953</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2714</v>
      </c>
      <c r="B29" s="275"/>
      <c r="C29" s="323" t="s">
        <v>2954</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10000</v>
      </c>
      <c r="D31" s="329" t="s">
        <v>693</v>
      </c>
      <c r="E31" s="330"/>
      <c r="F31" s="323" t="s">
        <v>2955</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2956</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2957</v>
      </c>
      <c r="D35" s="334"/>
      <c r="E35" s="334"/>
      <c r="F35" s="334"/>
      <c r="G35" s="334"/>
      <c r="H35" s="334"/>
      <c r="I35" s="335"/>
      <c r="J35" s="275" t="s">
        <v>188</v>
      </c>
      <c r="K35" s="278"/>
      <c r="L35" s="284" t="s">
        <v>2958</v>
      </c>
      <c r="M35" s="285"/>
      <c r="N35" s="286"/>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2965</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133</v>
      </c>
      <c r="D39" s="326" t="str">
        <f>IF(C39="","Šifra grada/općine nije upisana",IF(ISNA(LOOKUP(C39,A177:A732,A177:A732)),"Šifra grada/općine ne postoji",IF(LOOKUP(C39,A177:A732,A177:A732)&lt;&gt;C39,"Šifra grada/općine ne postoji",LOOKUP(C39,A177:A732,B177:B732))))</f>
        <v>Zagreb</v>
      </c>
      <c r="E39" s="327"/>
      <c r="F39" s="327"/>
      <c r="G39" s="327"/>
      <c r="H39" s="314" t="s">
        <v>2221</v>
      </c>
      <c r="I39" s="292"/>
      <c r="J39" s="58">
        <f>IF(C39&gt;0,LOOKUP(C39,A177:A732,C177:C732),"")</f>
        <v>21</v>
      </c>
      <c r="K39" s="315" t="str">
        <f>IF(J39="","Treba prvo upisati šifru grada/općine",LOOKUP(J39,A153:A173,B153:B173))</f>
        <v>GRAD ZAGREB</v>
      </c>
      <c r="L39" s="315"/>
      <c r="M39" s="315"/>
      <c r="N39" s="315"/>
      <c r="P39" s="54" t="s">
        <v>1826</v>
      </c>
      <c r="Q39" s="55">
        <f>C56+2*F56+3*C58+4*F58</f>
        <v>46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2368</v>
      </c>
      <c r="B42" s="275"/>
      <c r="C42" s="41" t="s">
        <v>375</v>
      </c>
      <c r="D42" s="317" t="str">
        <f>IF(C42="","Šifra NKD-a nije upisana",IF(ISNA(LOOKUP(C42,A736:A1351,A736:A1351)),"Šifra NKD-a ne postoji",IF(LOOKUP(C42,A736:A1351,A736:A1351)&lt;&gt;C42,"Šifra NKD-a ne postoji",LOOKUP(C42,A736:A1351,B736:B1351))))</f>
        <v>Savjetovanje u vezi s poslovanjem i os...</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8</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2716</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2575</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21</v>
      </c>
      <c r="D52" s="316" t="str">
        <f>IF(C52="","Oznaka vlasništva nije upisana",IF(ISNA(LOOKUP(C52,A80:A87,A80:A87)),"Nepostojeća oznaka vlasništva",IF(LOOKUP(C52,A80:A87,A80:A87)&lt;&gt;C52,"Nepostojeća oznaka vlasništva",LOOKUP(C52,A80:A87,B80:B87))))</f>
        <v>Privatno od osnivanja</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2568</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v>
      </c>
      <c r="D56" s="272" t="s">
        <v>2897</v>
      </c>
      <c r="E56" s="273"/>
      <c r="F56" s="44">
        <v>7</v>
      </c>
      <c r="G56" s="272" t="s">
        <v>2898</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2225</v>
      </c>
      <c r="B58" s="375"/>
      <c r="C58" s="44">
        <v>1</v>
      </c>
      <c r="D58" s="309" t="s">
        <v>2897</v>
      </c>
      <c r="E58" s="309"/>
      <c r="F58" s="44">
        <v>7</v>
      </c>
      <c r="G58" s="309" t="s">
        <v>2898</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2897</v>
      </c>
      <c r="E60" s="309"/>
      <c r="F60" s="44">
        <v>12</v>
      </c>
      <c r="G60" s="309" t="s">
        <v>2898</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2618</v>
      </c>
      <c r="J62" s="307" t="s">
        <v>2718</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t="s">
        <v>2959</v>
      </c>
      <c r="C64" s="310" t="s">
        <v>2116</v>
      </c>
      <c r="D64" s="302"/>
      <c r="E64" s="302"/>
      <c r="F64" s="302"/>
      <c r="G64" s="156"/>
      <c r="H64" s="156"/>
      <c r="I64" s="226" t="s">
        <v>2618</v>
      </c>
      <c r="J64" s="307" t="s">
        <v>2719</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2224</v>
      </c>
      <c r="B66" s="311" t="s">
        <v>2960</v>
      </c>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2961</v>
      </c>
      <c r="D68" s="296"/>
      <c r="E68" s="296"/>
      <c r="F68" s="296"/>
      <c r="G68" s="297"/>
      <c r="H68" s="191"/>
      <c r="I68" s="226" t="s">
        <v>2138</v>
      </c>
      <c r="J68" s="281" t="s">
        <v>2574</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2962</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0" activePane="bottomLeft" state="frozen"/>
      <selection pane="topLeft" activeCell="A1" sqref="A1"/>
      <selection pane="bottomLeft" activeCell="I94" sqref="I9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87" t="s">
        <v>138</v>
      </c>
      <c r="B2" s="388"/>
      <c r="C2" s="388"/>
      <c r="D2" s="388"/>
      <c r="E2" s="388"/>
      <c r="F2" s="388"/>
      <c r="G2" s="388"/>
      <c r="H2" s="388"/>
      <c r="I2" s="389"/>
      <c r="J2" s="385" t="s">
        <v>2589</v>
      </c>
      <c r="Q2" s="74">
        <f>IF(OR(MIN(I9:I133)&lt;0,MAX(I9:I133)&gt;0),1,0)</f>
        <v>1</v>
      </c>
      <c r="R2" s="73" t="s">
        <v>2585</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2586</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12345678510; Tvrtka Primjer d.o.o.</v>
      </c>
      <c r="B5" s="394"/>
      <c r="C5" s="394"/>
      <c r="D5" s="394"/>
      <c r="E5" s="394"/>
      <c r="F5" s="394"/>
      <c r="G5" s="394"/>
      <c r="H5" s="394"/>
      <c r="I5" s="394"/>
      <c r="J5" s="395"/>
      <c r="Q5" s="2">
        <f>IF(I96&lt;&gt;0,1,0)</f>
        <v>0</v>
      </c>
      <c r="R5" s="73" t="s">
        <v>2587</v>
      </c>
    </row>
    <row r="6" spans="1:18" ht="24.75" customHeight="1" thickBot="1">
      <c r="A6" s="396" t="s">
        <v>719</v>
      </c>
      <c r="B6" s="397"/>
      <c r="C6" s="397"/>
      <c r="D6" s="397"/>
      <c r="E6" s="397"/>
      <c r="F6" s="397"/>
      <c r="G6" s="102" t="s">
        <v>799</v>
      </c>
      <c r="H6" s="102" t="s">
        <v>1968</v>
      </c>
      <c r="I6" s="102" t="s">
        <v>2291</v>
      </c>
      <c r="J6" s="103" t="s">
        <v>2292</v>
      </c>
      <c r="Q6" s="2">
        <f>IF(J96&lt;&gt;0,1,0)</f>
        <v>0</v>
      </c>
      <c r="R6" s="73" t="s">
        <v>2588</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323100</v>
      </c>
      <c r="J10" s="70">
        <f>J11+J18+J28+J39+J44</f>
        <v>288427</v>
      </c>
    </row>
    <row r="11" spans="1:10" ht="13.5" customHeight="1">
      <c r="A11" s="382" t="s">
        <v>1850</v>
      </c>
      <c r="B11" s="382"/>
      <c r="C11" s="382"/>
      <c r="D11" s="382"/>
      <c r="E11" s="382"/>
      <c r="F11" s="382"/>
      <c r="G11" s="19">
        <v>3</v>
      </c>
      <c r="H11" s="20"/>
      <c r="I11" s="70">
        <f>SUM(I12:I17)</f>
        <v>13280</v>
      </c>
      <c r="J11" s="70">
        <f>SUM(J12:J17)</f>
        <v>24919</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10824</v>
      </c>
      <c r="J13" s="71">
        <v>16352</v>
      </c>
    </row>
    <row r="14" spans="1:10" ht="13.5" customHeight="1">
      <c r="A14" s="381" t="s">
        <v>966</v>
      </c>
      <c r="B14" s="381"/>
      <c r="C14" s="381"/>
      <c r="D14" s="381"/>
      <c r="E14" s="381"/>
      <c r="F14" s="381"/>
      <c r="G14" s="19">
        <v>6</v>
      </c>
      <c r="H14" s="20"/>
      <c r="I14" s="71">
        <v>0</v>
      </c>
      <c r="J14" s="71">
        <v>0</v>
      </c>
    </row>
    <row r="15" spans="1:10" ht="13.5" customHeight="1">
      <c r="A15" s="381" t="s">
        <v>967</v>
      </c>
      <c r="B15" s="381"/>
      <c r="C15" s="381"/>
      <c r="D15" s="381"/>
      <c r="E15" s="381"/>
      <c r="F15" s="381"/>
      <c r="G15" s="19">
        <v>7</v>
      </c>
      <c r="H15" s="20"/>
      <c r="I15" s="71">
        <v>0</v>
      </c>
      <c r="J15" s="71">
        <v>4000</v>
      </c>
    </row>
    <row r="16" spans="1:10" ht="13.5" customHeight="1">
      <c r="A16" s="381" t="s">
        <v>968</v>
      </c>
      <c r="B16" s="381"/>
      <c r="C16" s="381"/>
      <c r="D16" s="381"/>
      <c r="E16" s="381"/>
      <c r="F16" s="381"/>
      <c r="G16" s="19">
        <v>8</v>
      </c>
      <c r="H16" s="20"/>
      <c r="I16" s="71">
        <v>0</v>
      </c>
      <c r="J16" s="71">
        <v>0</v>
      </c>
    </row>
    <row r="17" spans="1:10" ht="13.5" customHeight="1">
      <c r="A17" s="381" t="s">
        <v>969</v>
      </c>
      <c r="B17" s="381"/>
      <c r="C17" s="381"/>
      <c r="D17" s="381"/>
      <c r="E17" s="381"/>
      <c r="F17" s="381"/>
      <c r="G17" s="19">
        <v>9</v>
      </c>
      <c r="H17" s="20"/>
      <c r="I17" s="71">
        <v>2456</v>
      </c>
      <c r="J17" s="71">
        <v>4567</v>
      </c>
    </row>
    <row r="18" spans="1:10" ht="13.5" customHeight="1">
      <c r="A18" s="382" t="s">
        <v>731</v>
      </c>
      <c r="B18" s="382"/>
      <c r="C18" s="382"/>
      <c r="D18" s="382"/>
      <c r="E18" s="382"/>
      <c r="F18" s="382"/>
      <c r="G18" s="19">
        <v>10</v>
      </c>
      <c r="H18" s="20"/>
      <c r="I18" s="70">
        <f>SUM(I19:I27)</f>
        <v>261000</v>
      </c>
      <c r="J18" s="70">
        <f>SUM(J19:J27)</f>
        <v>197500</v>
      </c>
    </row>
    <row r="19" spans="1:10" ht="13.5" customHeight="1">
      <c r="A19" s="381" t="s">
        <v>2175</v>
      </c>
      <c r="B19" s="381"/>
      <c r="C19" s="381"/>
      <c r="D19" s="381"/>
      <c r="E19" s="381"/>
      <c r="F19" s="381"/>
      <c r="G19" s="19">
        <v>11</v>
      </c>
      <c r="H19" s="20"/>
      <c r="I19" s="71">
        <v>0</v>
      </c>
      <c r="J19" s="71">
        <v>12500</v>
      </c>
    </row>
    <row r="20" spans="1:10" ht="13.5" customHeight="1">
      <c r="A20" s="381" t="s">
        <v>543</v>
      </c>
      <c r="B20" s="381"/>
      <c r="C20" s="381"/>
      <c r="D20" s="381"/>
      <c r="E20" s="381"/>
      <c r="F20" s="381"/>
      <c r="G20" s="19">
        <v>12</v>
      </c>
      <c r="H20" s="20"/>
      <c r="I20" s="71">
        <v>0</v>
      </c>
      <c r="J20" s="71">
        <v>120000</v>
      </c>
    </row>
    <row r="21" spans="1:10" ht="13.5" customHeight="1">
      <c r="A21" s="381" t="s">
        <v>2176</v>
      </c>
      <c r="B21" s="381"/>
      <c r="C21" s="381"/>
      <c r="D21" s="381"/>
      <c r="E21" s="381"/>
      <c r="F21" s="381"/>
      <c r="G21" s="19">
        <v>13</v>
      </c>
      <c r="H21" s="20"/>
      <c r="I21" s="71">
        <v>0</v>
      </c>
      <c r="J21" s="71">
        <v>0</v>
      </c>
    </row>
    <row r="22" spans="1:10" ht="13.5" customHeight="1">
      <c r="A22" s="381" t="s">
        <v>2289</v>
      </c>
      <c r="B22" s="381"/>
      <c r="C22" s="381"/>
      <c r="D22" s="381"/>
      <c r="E22" s="381"/>
      <c r="F22" s="381"/>
      <c r="G22" s="19">
        <v>14</v>
      </c>
      <c r="H22" s="20"/>
      <c r="I22" s="71">
        <v>0</v>
      </c>
      <c r="J22" s="71">
        <v>0</v>
      </c>
    </row>
    <row r="23" spans="1:10" ht="13.5" customHeight="1">
      <c r="A23" s="381" t="s">
        <v>2290</v>
      </c>
      <c r="B23" s="381"/>
      <c r="C23" s="381"/>
      <c r="D23" s="381"/>
      <c r="E23" s="381"/>
      <c r="F23" s="381"/>
      <c r="G23" s="19">
        <v>15</v>
      </c>
      <c r="H23" s="20"/>
      <c r="I23" s="71">
        <v>0</v>
      </c>
      <c r="J23" s="71">
        <v>0</v>
      </c>
    </row>
    <row r="24" spans="1:10" ht="13.5" customHeight="1">
      <c r="A24" s="381" t="s">
        <v>1082</v>
      </c>
      <c r="B24" s="381"/>
      <c r="C24" s="381"/>
      <c r="D24" s="381"/>
      <c r="E24" s="381"/>
      <c r="F24" s="381"/>
      <c r="G24" s="19">
        <v>16</v>
      </c>
      <c r="H24" s="20"/>
      <c r="I24" s="71">
        <v>0</v>
      </c>
      <c r="J24" s="71">
        <v>0</v>
      </c>
    </row>
    <row r="25" spans="1:10" ht="13.5" customHeight="1">
      <c r="A25" s="381" t="s">
        <v>1083</v>
      </c>
      <c r="B25" s="381"/>
      <c r="C25" s="381"/>
      <c r="D25" s="381"/>
      <c r="E25" s="381"/>
      <c r="F25" s="381"/>
      <c r="G25" s="19">
        <v>17</v>
      </c>
      <c r="H25" s="20"/>
      <c r="I25" s="71">
        <v>0</v>
      </c>
      <c r="J25" s="71">
        <v>0</v>
      </c>
    </row>
    <row r="26" spans="1:10" ht="13.5" customHeight="1">
      <c r="A26" s="381" t="s">
        <v>1084</v>
      </c>
      <c r="B26" s="381"/>
      <c r="C26" s="381"/>
      <c r="D26" s="381"/>
      <c r="E26" s="381"/>
      <c r="F26" s="381"/>
      <c r="G26" s="19">
        <v>18</v>
      </c>
      <c r="H26" s="20"/>
      <c r="I26" s="71">
        <v>51000</v>
      </c>
      <c r="J26" s="71">
        <v>65000</v>
      </c>
    </row>
    <row r="27" spans="1:10" ht="13.5" customHeight="1">
      <c r="A27" s="381" t="s">
        <v>1085</v>
      </c>
      <c r="B27" s="381"/>
      <c r="C27" s="381"/>
      <c r="D27" s="381"/>
      <c r="E27" s="381"/>
      <c r="F27" s="381"/>
      <c r="G27" s="19">
        <v>19</v>
      </c>
      <c r="H27" s="20"/>
      <c r="I27" s="71">
        <v>210000</v>
      </c>
      <c r="J27" s="71">
        <v>0</v>
      </c>
    </row>
    <row r="28" spans="1:10" ht="13.5" customHeight="1">
      <c r="A28" s="382" t="s">
        <v>2643</v>
      </c>
      <c r="B28" s="382"/>
      <c r="C28" s="382"/>
      <c r="D28" s="382"/>
      <c r="E28" s="382"/>
      <c r="F28" s="382"/>
      <c r="G28" s="19">
        <v>20</v>
      </c>
      <c r="H28" s="20"/>
      <c r="I28" s="70">
        <f>SUM(I29:I38)</f>
        <v>15364</v>
      </c>
      <c r="J28" s="70">
        <f>SUM(J29:J38)</f>
        <v>23654</v>
      </c>
    </row>
    <row r="29" spans="1:10" ht="13.5" customHeight="1">
      <c r="A29" s="381" t="s">
        <v>399</v>
      </c>
      <c r="B29" s="381"/>
      <c r="C29" s="381"/>
      <c r="D29" s="381"/>
      <c r="E29" s="381"/>
      <c r="F29" s="381"/>
      <c r="G29" s="19">
        <v>21</v>
      </c>
      <c r="H29" s="20"/>
      <c r="I29" s="71">
        <v>0</v>
      </c>
      <c r="J29" s="71">
        <v>0</v>
      </c>
    </row>
    <row r="30" spans="1:10" ht="13.5" customHeight="1">
      <c r="A30" s="381" t="s">
        <v>400</v>
      </c>
      <c r="B30" s="381"/>
      <c r="C30" s="381"/>
      <c r="D30" s="381"/>
      <c r="E30" s="381"/>
      <c r="F30" s="381"/>
      <c r="G30" s="19">
        <v>22</v>
      </c>
      <c r="H30" s="20"/>
      <c r="I30" s="71">
        <v>0</v>
      </c>
      <c r="J30" s="71">
        <v>0</v>
      </c>
    </row>
    <row r="31" spans="1:10" ht="13.5" customHeight="1">
      <c r="A31" s="381" t="s">
        <v>401</v>
      </c>
      <c r="B31" s="381"/>
      <c r="C31" s="381"/>
      <c r="D31" s="381"/>
      <c r="E31" s="381"/>
      <c r="F31" s="381"/>
      <c r="G31" s="19">
        <v>23</v>
      </c>
      <c r="H31" s="20"/>
      <c r="I31" s="71">
        <v>0</v>
      </c>
      <c r="J31" s="71">
        <v>0</v>
      </c>
    </row>
    <row r="32" spans="1:10" ht="24.75" customHeight="1">
      <c r="A32" s="381" t="s">
        <v>1811</v>
      </c>
      <c r="B32" s="381"/>
      <c r="C32" s="381"/>
      <c r="D32" s="381"/>
      <c r="E32" s="381"/>
      <c r="F32" s="381"/>
      <c r="G32" s="19">
        <v>24</v>
      </c>
      <c r="H32" s="20"/>
      <c r="I32" s="71">
        <v>0</v>
      </c>
      <c r="J32" s="71">
        <v>0</v>
      </c>
    </row>
    <row r="33" spans="1:10" ht="24.75" customHeight="1">
      <c r="A33" s="381" t="s">
        <v>1812</v>
      </c>
      <c r="B33" s="381"/>
      <c r="C33" s="381"/>
      <c r="D33" s="381"/>
      <c r="E33" s="381"/>
      <c r="F33" s="381"/>
      <c r="G33" s="19">
        <v>25</v>
      </c>
      <c r="H33" s="20"/>
      <c r="I33" s="71">
        <v>0</v>
      </c>
      <c r="J33" s="71">
        <v>0</v>
      </c>
    </row>
    <row r="34" spans="1:10" ht="24.75" customHeight="1">
      <c r="A34" s="381" t="s">
        <v>2120</v>
      </c>
      <c r="B34" s="381"/>
      <c r="C34" s="381"/>
      <c r="D34" s="381"/>
      <c r="E34" s="381"/>
      <c r="F34" s="381"/>
      <c r="G34" s="19">
        <v>26</v>
      </c>
      <c r="H34" s="20"/>
      <c r="I34" s="71">
        <v>0</v>
      </c>
      <c r="J34" s="71">
        <v>0</v>
      </c>
    </row>
    <row r="35" spans="1:10" ht="13.5" customHeight="1">
      <c r="A35" s="381" t="s">
        <v>402</v>
      </c>
      <c r="B35" s="381"/>
      <c r="C35" s="381"/>
      <c r="D35" s="381"/>
      <c r="E35" s="381"/>
      <c r="F35" s="381"/>
      <c r="G35" s="19">
        <v>27</v>
      </c>
      <c r="H35" s="20"/>
      <c r="I35" s="71">
        <v>0</v>
      </c>
      <c r="J35" s="71">
        <v>0</v>
      </c>
    </row>
    <row r="36" spans="1:10" ht="13.5" customHeight="1">
      <c r="A36" s="381" t="s">
        <v>403</v>
      </c>
      <c r="B36" s="381"/>
      <c r="C36" s="381"/>
      <c r="D36" s="381"/>
      <c r="E36" s="381"/>
      <c r="F36" s="381"/>
      <c r="G36" s="19">
        <v>28</v>
      </c>
      <c r="H36" s="20"/>
      <c r="I36" s="71">
        <v>0</v>
      </c>
      <c r="J36" s="71">
        <v>0</v>
      </c>
    </row>
    <row r="37" spans="1:10" ht="13.5" customHeight="1">
      <c r="A37" s="381" t="s">
        <v>1033</v>
      </c>
      <c r="B37" s="381"/>
      <c r="C37" s="381"/>
      <c r="D37" s="381"/>
      <c r="E37" s="381"/>
      <c r="F37" s="381"/>
      <c r="G37" s="19">
        <v>29</v>
      </c>
      <c r="H37" s="20"/>
      <c r="I37" s="71">
        <v>0</v>
      </c>
      <c r="J37" s="71">
        <v>0</v>
      </c>
    </row>
    <row r="38" spans="1:10" ht="13.5" customHeight="1">
      <c r="A38" s="381" t="s">
        <v>1034</v>
      </c>
      <c r="B38" s="381"/>
      <c r="C38" s="381"/>
      <c r="D38" s="381"/>
      <c r="E38" s="381"/>
      <c r="F38" s="381"/>
      <c r="G38" s="19">
        <v>30</v>
      </c>
      <c r="H38" s="20"/>
      <c r="I38" s="71">
        <v>15364</v>
      </c>
      <c r="J38" s="71">
        <v>23654</v>
      </c>
    </row>
    <row r="39" spans="1:10" ht="13.5" customHeight="1">
      <c r="A39" s="382" t="s">
        <v>2644</v>
      </c>
      <c r="B39" s="382"/>
      <c r="C39" s="382"/>
      <c r="D39" s="382"/>
      <c r="E39" s="382"/>
      <c r="F39" s="382"/>
      <c r="G39" s="19">
        <v>31</v>
      </c>
      <c r="H39" s="20"/>
      <c r="I39" s="70">
        <f>SUM(I40:I43)</f>
        <v>33456</v>
      </c>
      <c r="J39" s="70">
        <f>SUM(J40:J43)</f>
        <v>42354</v>
      </c>
    </row>
    <row r="40" spans="1:10" ht="13.5" customHeight="1">
      <c r="A40" s="381" t="s">
        <v>1035</v>
      </c>
      <c r="B40" s="381"/>
      <c r="C40" s="381"/>
      <c r="D40" s="381"/>
      <c r="E40" s="381"/>
      <c r="F40" s="381"/>
      <c r="G40" s="19">
        <v>32</v>
      </c>
      <c r="H40" s="20"/>
      <c r="I40" s="71">
        <v>0</v>
      </c>
      <c r="J40" s="71">
        <v>0</v>
      </c>
    </row>
    <row r="41" spans="1:10" ht="13.5" customHeight="1">
      <c r="A41" s="381" t="s">
        <v>1036</v>
      </c>
      <c r="B41" s="381"/>
      <c r="C41" s="381"/>
      <c r="D41" s="381"/>
      <c r="E41" s="381"/>
      <c r="F41" s="381"/>
      <c r="G41" s="19">
        <v>33</v>
      </c>
      <c r="H41" s="20"/>
      <c r="I41" s="71">
        <v>0</v>
      </c>
      <c r="J41" s="71">
        <v>0</v>
      </c>
    </row>
    <row r="42" spans="1:10" ht="13.5" customHeight="1">
      <c r="A42" s="381" t="s">
        <v>964</v>
      </c>
      <c r="B42" s="381"/>
      <c r="C42" s="381"/>
      <c r="D42" s="381"/>
      <c r="E42" s="381"/>
      <c r="F42" s="381"/>
      <c r="G42" s="19">
        <v>34</v>
      </c>
      <c r="H42" s="20"/>
      <c r="I42" s="71">
        <v>12456</v>
      </c>
      <c r="J42" s="71">
        <v>21354</v>
      </c>
    </row>
    <row r="43" spans="1:10" ht="13.5" customHeight="1">
      <c r="A43" s="381" t="s">
        <v>1037</v>
      </c>
      <c r="B43" s="381"/>
      <c r="C43" s="381"/>
      <c r="D43" s="381"/>
      <c r="E43" s="381"/>
      <c r="F43" s="381"/>
      <c r="G43" s="19">
        <v>35</v>
      </c>
      <c r="H43" s="20"/>
      <c r="I43" s="71">
        <v>21000</v>
      </c>
      <c r="J43" s="71">
        <v>21000</v>
      </c>
    </row>
    <row r="44" spans="1:10" ht="13.5" customHeight="1">
      <c r="A44" s="382" t="s">
        <v>655</v>
      </c>
      <c r="B44" s="382"/>
      <c r="C44" s="382"/>
      <c r="D44" s="382"/>
      <c r="E44" s="382"/>
      <c r="F44" s="382"/>
      <c r="G44" s="19">
        <v>36</v>
      </c>
      <c r="H44" s="20"/>
      <c r="I44" s="71"/>
      <c r="J44" s="71"/>
    </row>
    <row r="45" spans="1:10" ht="13.5" customHeight="1">
      <c r="A45" s="383" t="s">
        <v>2645</v>
      </c>
      <c r="B45" s="383"/>
      <c r="C45" s="383"/>
      <c r="D45" s="383"/>
      <c r="E45" s="383"/>
      <c r="F45" s="383"/>
      <c r="G45" s="19">
        <v>37</v>
      </c>
      <c r="H45" s="20"/>
      <c r="I45" s="70">
        <f>I46+I54+I61+I71</f>
        <v>363964</v>
      </c>
      <c r="J45" s="70">
        <f>J46+J54+J61+J71</f>
        <v>514606</v>
      </c>
    </row>
    <row r="46" spans="1:10" ht="13.5" customHeight="1">
      <c r="A46" s="382" t="s">
        <v>2646</v>
      </c>
      <c r="B46" s="382"/>
      <c r="C46" s="382"/>
      <c r="D46" s="382"/>
      <c r="E46" s="382"/>
      <c r="F46" s="382"/>
      <c r="G46" s="19">
        <v>38</v>
      </c>
      <c r="H46" s="20"/>
      <c r="I46" s="70">
        <f>SUM(I47:I53)</f>
        <v>64844</v>
      </c>
      <c r="J46" s="70">
        <f>SUM(J47:J53)</f>
        <v>100223</v>
      </c>
    </row>
    <row r="47" spans="1:10" ht="13.5" customHeight="1">
      <c r="A47" s="381" t="s">
        <v>970</v>
      </c>
      <c r="B47" s="381"/>
      <c r="C47" s="381"/>
      <c r="D47" s="381"/>
      <c r="E47" s="381"/>
      <c r="F47" s="381"/>
      <c r="G47" s="19">
        <v>39</v>
      </c>
      <c r="H47" s="20"/>
      <c r="I47" s="71">
        <v>10000</v>
      </c>
      <c r="J47" s="71">
        <v>12456</v>
      </c>
    </row>
    <row r="48" spans="1:10" ht="13.5" customHeight="1">
      <c r="A48" s="381" t="s">
        <v>971</v>
      </c>
      <c r="B48" s="381"/>
      <c r="C48" s="381"/>
      <c r="D48" s="381"/>
      <c r="E48" s="381"/>
      <c r="F48" s="381"/>
      <c r="G48" s="19">
        <v>40</v>
      </c>
      <c r="H48" s="20"/>
      <c r="I48" s="71">
        <v>26470</v>
      </c>
      <c r="J48" s="71">
        <v>12345</v>
      </c>
    </row>
    <row r="49" spans="1:10" ht="13.5" customHeight="1">
      <c r="A49" s="381" t="s">
        <v>972</v>
      </c>
      <c r="B49" s="381"/>
      <c r="C49" s="381"/>
      <c r="D49" s="381"/>
      <c r="E49" s="381"/>
      <c r="F49" s="381"/>
      <c r="G49" s="19">
        <v>41</v>
      </c>
      <c r="H49" s="20"/>
      <c r="I49" s="71">
        <v>1000</v>
      </c>
      <c r="J49" s="71">
        <v>26470</v>
      </c>
    </row>
    <row r="50" spans="1:10" ht="13.5" customHeight="1">
      <c r="A50" s="381" t="s">
        <v>973</v>
      </c>
      <c r="B50" s="381"/>
      <c r="C50" s="381"/>
      <c r="D50" s="381"/>
      <c r="E50" s="381"/>
      <c r="F50" s="381"/>
      <c r="G50" s="19">
        <v>42</v>
      </c>
      <c r="H50" s="20"/>
      <c r="I50" s="71">
        <v>0</v>
      </c>
      <c r="J50" s="71">
        <v>0</v>
      </c>
    </row>
    <row r="51" spans="1:10" ht="13.5" customHeight="1">
      <c r="A51" s="381" t="s">
        <v>974</v>
      </c>
      <c r="B51" s="381"/>
      <c r="C51" s="381"/>
      <c r="D51" s="381"/>
      <c r="E51" s="381"/>
      <c r="F51" s="381"/>
      <c r="G51" s="19">
        <v>43</v>
      </c>
      <c r="H51" s="20"/>
      <c r="I51" s="71">
        <v>500</v>
      </c>
      <c r="J51" s="71">
        <v>0</v>
      </c>
    </row>
    <row r="52" spans="1:10" ht="13.5" customHeight="1">
      <c r="A52" s="381" t="s">
        <v>975</v>
      </c>
      <c r="B52" s="381"/>
      <c r="C52" s="381"/>
      <c r="D52" s="381"/>
      <c r="E52" s="381"/>
      <c r="F52" s="381"/>
      <c r="G52" s="19">
        <v>44</v>
      </c>
      <c r="H52" s="20"/>
      <c r="I52" s="71">
        <v>26874</v>
      </c>
      <c r="J52" s="71">
        <v>48952</v>
      </c>
    </row>
    <row r="53" spans="1:10" ht="13.5" customHeight="1">
      <c r="A53" s="381" t="s">
        <v>347</v>
      </c>
      <c r="B53" s="381"/>
      <c r="C53" s="381"/>
      <c r="D53" s="381"/>
      <c r="E53" s="381"/>
      <c r="F53" s="381"/>
      <c r="G53" s="19">
        <v>45</v>
      </c>
      <c r="H53" s="20"/>
      <c r="I53" s="71">
        <v>0</v>
      </c>
      <c r="J53" s="71">
        <v>0</v>
      </c>
    </row>
    <row r="54" spans="1:10" ht="13.5" customHeight="1">
      <c r="A54" s="382" t="s">
        <v>2647</v>
      </c>
      <c r="B54" s="382"/>
      <c r="C54" s="382"/>
      <c r="D54" s="382"/>
      <c r="E54" s="382"/>
      <c r="F54" s="382"/>
      <c r="G54" s="19">
        <v>46</v>
      </c>
      <c r="H54" s="20"/>
      <c r="I54" s="70">
        <f>SUM(I55:I60)</f>
        <v>130445</v>
      </c>
      <c r="J54" s="70">
        <f>SUM(J55:J60)</f>
        <v>175407</v>
      </c>
    </row>
    <row r="55" spans="1:10" ht="13.5" customHeight="1">
      <c r="A55" s="381" t="s">
        <v>348</v>
      </c>
      <c r="B55" s="381"/>
      <c r="C55" s="381"/>
      <c r="D55" s="381"/>
      <c r="E55" s="381"/>
      <c r="F55" s="381"/>
      <c r="G55" s="19">
        <v>47</v>
      </c>
      <c r="H55" s="20"/>
      <c r="I55" s="71">
        <v>0</v>
      </c>
      <c r="J55" s="71">
        <v>0</v>
      </c>
    </row>
    <row r="56" spans="1:10" ht="13.5" customHeight="1">
      <c r="A56" s="381" t="s">
        <v>349</v>
      </c>
      <c r="B56" s="381"/>
      <c r="C56" s="381"/>
      <c r="D56" s="381"/>
      <c r="E56" s="381"/>
      <c r="F56" s="381"/>
      <c r="G56" s="19">
        <v>48</v>
      </c>
      <c r="H56" s="20"/>
      <c r="I56" s="71">
        <v>0</v>
      </c>
      <c r="J56" s="71">
        <v>0</v>
      </c>
    </row>
    <row r="57" spans="1:10" ht="13.5" customHeight="1">
      <c r="A57" s="381" t="s">
        <v>2635</v>
      </c>
      <c r="B57" s="381"/>
      <c r="C57" s="381"/>
      <c r="D57" s="381"/>
      <c r="E57" s="381"/>
      <c r="F57" s="381"/>
      <c r="G57" s="19">
        <v>49</v>
      </c>
      <c r="H57" s="20"/>
      <c r="I57" s="71">
        <v>26250</v>
      </c>
      <c r="J57" s="71">
        <v>36250</v>
      </c>
    </row>
    <row r="58" spans="1:10" ht="13.5" customHeight="1">
      <c r="A58" s="381" t="s">
        <v>350</v>
      </c>
      <c r="B58" s="381"/>
      <c r="C58" s="381"/>
      <c r="D58" s="381"/>
      <c r="E58" s="381"/>
      <c r="F58" s="381"/>
      <c r="G58" s="19">
        <v>50</v>
      </c>
      <c r="H58" s="20"/>
      <c r="I58" s="71">
        <v>99897</v>
      </c>
      <c r="J58" s="71">
        <v>138541</v>
      </c>
    </row>
    <row r="59" spans="1:10" ht="13.5" customHeight="1">
      <c r="A59" s="381" t="s">
        <v>351</v>
      </c>
      <c r="B59" s="381"/>
      <c r="C59" s="381"/>
      <c r="D59" s="381"/>
      <c r="E59" s="381"/>
      <c r="F59" s="381"/>
      <c r="G59" s="19">
        <v>51</v>
      </c>
      <c r="H59" s="20"/>
      <c r="I59" s="71">
        <v>3994</v>
      </c>
      <c r="J59" s="71">
        <v>616</v>
      </c>
    </row>
    <row r="60" spans="1:10" ht="13.5" customHeight="1">
      <c r="A60" s="381" t="s">
        <v>2637</v>
      </c>
      <c r="B60" s="381"/>
      <c r="C60" s="381"/>
      <c r="D60" s="381"/>
      <c r="E60" s="381"/>
      <c r="F60" s="381"/>
      <c r="G60" s="19">
        <v>52</v>
      </c>
      <c r="H60" s="20"/>
      <c r="I60" s="71">
        <v>304</v>
      </c>
      <c r="J60" s="71"/>
    </row>
    <row r="61" spans="1:10" ht="13.5" customHeight="1">
      <c r="A61" s="382" t="s">
        <v>2648</v>
      </c>
      <c r="B61" s="382"/>
      <c r="C61" s="382"/>
      <c r="D61" s="382"/>
      <c r="E61" s="382"/>
      <c r="F61" s="382"/>
      <c r="G61" s="19">
        <v>53</v>
      </c>
      <c r="H61" s="20"/>
      <c r="I61" s="70">
        <f>SUM(I62:I70)</f>
        <v>133559</v>
      </c>
      <c r="J61" s="70">
        <f>SUM(J62:J70)</f>
        <v>203234</v>
      </c>
    </row>
    <row r="62" spans="1:10" ht="13.5" customHeight="1">
      <c r="A62" s="381" t="s">
        <v>399</v>
      </c>
      <c r="B62" s="381"/>
      <c r="C62" s="381"/>
      <c r="D62" s="381"/>
      <c r="E62" s="381"/>
      <c r="F62" s="381"/>
      <c r="G62" s="19">
        <v>54</v>
      </c>
      <c r="H62" s="20"/>
      <c r="I62" s="71">
        <v>0</v>
      </c>
      <c r="J62" s="71">
        <v>0</v>
      </c>
    </row>
    <row r="63" spans="1:10" ht="13.5" customHeight="1">
      <c r="A63" s="381" t="s">
        <v>400</v>
      </c>
      <c r="B63" s="381"/>
      <c r="C63" s="381"/>
      <c r="D63" s="381"/>
      <c r="E63" s="381"/>
      <c r="F63" s="381"/>
      <c r="G63" s="19">
        <v>55</v>
      </c>
      <c r="H63" s="20"/>
      <c r="I63" s="71">
        <v>24650</v>
      </c>
      <c r="J63" s="71">
        <v>32401</v>
      </c>
    </row>
    <row r="64" spans="1:10" ht="13.5" customHeight="1">
      <c r="A64" s="381" t="s">
        <v>401</v>
      </c>
      <c r="B64" s="381"/>
      <c r="C64" s="381"/>
      <c r="D64" s="381"/>
      <c r="E64" s="381"/>
      <c r="F64" s="381"/>
      <c r="G64" s="19">
        <v>56</v>
      </c>
      <c r="H64" s="20"/>
      <c r="I64" s="71">
        <v>0</v>
      </c>
      <c r="J64" s="71">
        <v>0</v>
      </c>
    </row>
    <row r="65" spans="1:10" ht="24.75" customHeight="1">
      <c r="A65" s="381" t="s">
        <v>2121</v>
      </c>
      <c r="B65" s="381"/>
      <c r="C65" s="381"/>
      <c r="D65" s="381"/>
      <c r="E65" s="381"/>
      <c r="F65" s="381"/>
      <c r="G65" s="19">
        <v>57</v>
      </c>
      <c r="H65" s="20"/>
      <c r="I65" s="71">
        <v>0</v>
      </c>
      <c r="J65" s="71">
        <v>0</v>
      </c>
    </row>
    <row r="66" spans="1:10" ht="24.75" customHeight="1">
      <c r="A66" s="381" t="s">
        <v>1812</v>
      </c>
      <c r="B66" s="381"/>
      <c r="C66" s="381"/>
      <c r="D66" s="381"/>
      <c r="E66" s="381"/>
      <c r="F66" s="381"/>
      <c r="G66" s="19">
        <v>58</v>
      </c>
      <c r="H66" s="20"/>
      <c r="I66" s="71">
        <v>0</v>
      </c>
      <c r="J66" s="71">
        <v>0</v>
      </c>
    </row>
    <row r="67" spans="1:10" ht="24.75" customHeight="1">
      <c r="A67" s="381" t="s">
        <v>2120</v>
      </c>
      <c r="B67" s="381"/>
      <c r="C67" s="381"/>
      <c r="D67" s="381"/>
      <c r="E67" s="381"/>
      <c r="F67" s="381"/>
      <c r="G67" s="19">
        <v>59</v>
      </c>
      <c r="H67" s="20"/>
      <c r="I67" s="71">
        <v>13458</v>
      </c>
      <c r="J67" s="71">
        <v>21654</v>
      </c>
    </row>
    <row r="68" spans="1:10" ht="13.5" customHeight="1">
      <c r="A68" s="381" t="s">
        <v>402</v>
      </c>
      <c r="B68" s="381"/>
      <c r="C68" s="381"/>
      <c r="D68" s="381"/>
      <c r="E68" s="381"/>
      <c r="F68" s="381"/>
      <c r="G68" s="19">
        <v>60</v>
      </c>
      <c r="H68" s="20"/>
      <c r="I68" s="71">
        <v>24600</v>
      </c>
      <c r="J68" s="71">
        <v>32800</v>
      </c>
    </row>
    <row r="69" spans="1:10" ht="13.5" customHeight="1">
      <c r="A69" s="381" t="s">
        <v>403</v>
      </c>
      <c r="B69" s="381"/>
      <c r="C69" s="381"/>
      <c r="D69" s="381"/>
      <c r="E69" s="381"/>
      <c r="F69" s="381"/>
      <c r="G69" s="19">
        <v>61</v>
      </c>
      <c r="H69" s="20"/>
      <c r="I69" s="71">
        <v>25641</v>
      </c>
      <c r="J69" s="71">
        <v>26415</v>
      </c>
    </row>
    <row r="70" spans="1:10" ht="13.5" customHeight="1">
      <c r="A70" s="381" t="s">
        <v>1038</v>
      </c>
      <c r="B70" s="381"/>
      <c r="C70" s="381"/>
      <c r="D70" s="381"/>
      <c r="E70" s="381"/>
      <c r="F70" s="381"/>
      <c r="G70" s="19">
        <v>62</v>
      </c>
      <c r="H70" s="20"/>
      <c r="I70" s="71">
        <v>45210</v>
      </c>
      <c r="J70" s="71">
        <v>89964</v>
      </c>
    </row>
    <row r="71" spans="1:10" ht="13.5" customHeight="1">
      <c r="A71" s="382" t="s">
        <v>2394</v>
      </c>
      <c r="B71" s="382"/>
      <c r="C71" s="382"/>
      <c r="D71" s="382"/>
      <c r="E71" s="382"/>
      <c r="F71" s="382"/>
      <c r="G71" s="19">
        <v>63</v>
      </c>
      <c r="H71" s="20"/>
      <c r="I71" s="71">
        <v>35116</v>
      </c>
      <c r="J71" s="71">
        <v>35742</v>
      </c>
    </row>
    <row r="72" spans="1:10" ht="24.75" customHeight="1">
      <c r="A72" s="383" t="s">
        <v>1558</v>
      </c>
      <c r="B72" s="383"/>
      <c r="C72" s="383"/>
      <c r="D72" s="383"/>
      <c r="E72" s="383"/>
      <c r="F72" s="383"/>
      <c r="G72" s="19">
        <v>64</v>
      </c>
      <c r="H72" s="20"/>
      <c r="I72" s="71">
        <v>10000</v>
      </c>
      <c r="J72" s="71">
        <v>15000</v>
      </c>
    </row>
    <row r="73" spans="1:10" ht="13.5" customHeight="1">
      <c r="A73" s="383" t="s">
        <v>2649</v>
      </c>
      <c r="B73" s="383"/>
      <c r="C73" s="383"/>
      <c r="D73" s="383"/>
      <c r="E73" s="383"/>
      <c r="F73" s="383"/>
      <c r="G73" s="19">
        <v>65</v>
      </c>
      <c r="H73" s="20"/>
      <c r="I73" s="70">
        <f>I9+I10+I45+I72</f>
        <v>697064</v>
      </c>
      <c r="J73" s="70">
        <f>J9+J10+J45+J72</f>
        <v>818033</v>
      </c>
    </row>
    <row r="74" spans="1:10" ht="13.5" customHeight="1">
      <c r="A74" s="384" t="s">
        <v>257</v>
      </c>
      <c r="B74" s="384"/>
      <c r="C74" s="384"/>
      <c r="D74" s="384"/>
      <c r="E74" s="384"/>
      <c r="F74" s="384"/>
      <c r="G74" s="21">
        <v>66</v>
      </c>
      <c r="H74" s="22"/>
      <c r="I74" s="72"/>
      <c r="J74" s="72">
        <v>0</v>
      </c>
    </row>
    <row r="75" spans="1:10" ht="13.5" customHeight="1">
      <c r="A75" s="400" t="s">
        <v>663</v>
      </c>
      <c r="B75" s="402"/>
      <c r="C75" s="402"/>
      <c r="D75" s="402"/>
      <c r="E75" s="402"/>
      <c r="F75" s="402"/>
      <c r="G75" s="402"/>
      <c r="H75" s="402"/>
      <c r="I75" s="402"/>
      <c r="J75" s="402"/>
    </row>
    <row r="76" spans="1:12" ht="13.5" customHeight="1">
      <c r="A76" s="383" t="s">
        <v>2650</v>
      </c>
      <c r="B76" s="383"/>
      <c r="C76" s="383"/>
      <c r="D76" s="383"/>
      <c r="E76" s="383"/>
      <c r="F76" s="383"/>
      <c r="G76" s="19">
        <v>67</v>
      </c>
      <c r="H76" s="20"/>
      <c r="I76" s="70">
        <f>I77+I78+I79+I85+I86+I90+I93+I96</f>
        <v>242969</v>
      </c>
      <c r="J76" s="70">
        <f>J77+J78+J79+J85+J86+J90+J93+J96</f>
        <v>388342</v>
      </c>
      <c r="L76" s="2" t="s">
        <v>2590</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v>45210</v>
      </c>
      <c r="J78" s="71">
        <v>89964</v>
      </c>
      <c r="L78" s="2" t="s">
        <v>2590</v>
      </c>
    </row>
    <row r="79" spans="1:12" ht="13.5" customHeight="1">
      <c r="A79" s="382" t="s">
        <v>2472</v>
      </c>
      <c r="B79" s="382"/>
      <c r="C79" s="382"/>
      <c r="D79" s="382"/>
      <c r="E79" s="382"/>
      <c r="F79" s="382"/>
      <c r="G79" s="19">
        <v>70</v>
      </c>
      <c r="H79" s="20"/>
      <c r="I79" s="70">
        <f>I80+I81-I82+I83+I84</f>
        <v>40344</v>
      </c>
      <c r="J79" s="70">
        <f>J80+J81-J82+J83+J84</f>
        <v>69767</v>
      </c>
      <c r="L79" s="2" t="s">
        <v>2590</v>
      </c>
    </row>
    <row r="80" spans="1:10" ht="13.5" customHeight="1">
      <c r="A80" s="381" t="s">
        <v>2640</v>
      </c>
      <c r="B80" s="381"/>
      <c r="C80" s="381"/>
      <c r="D80" s="381"/>
      <c r="E80" s="381"/>
      <c r="F80" s="381"/>
      <c r="G80" s="19">
        <v>71</v>
      </c>
      <c r="H80" s="20"/>
      <c r="I80" s="71">
        <v>14000</v>
      </c>
      <c r="J80" s="71">
        <v>25000</v>
      </c>
    </row>
    <row r="81" spans="1:10" ht="13.5" customHeight="1">
      <c r="A81" s="381" t="s">
        <v>2641</v>
      </c>
      <c r="B81" s="381"/>
      <c r="C81" s="381"/>
      <c r="D81" s="381"/>
      <c r="E81" s="381"/>
      <c r="F81" s="381"/>
      <c r="G81" s="19">
        <v>72</v>
      </c>
      <c r="H81" s="20"/>
      <c r="I81" s="71">
        <v>0</v>
      </c>
      <c r="J81" s="71">
        <v>0</v>
      </c>
    </row>
    <row r="82" spans="1:10" ht="13.5" customHeight="1">
      <c r="A82" s="381" t="s">
        <v>1133</v>
      </c>
      <c r="B82" s="381"/>
      <c r="C82" s="381"/>
      <c r="D82" s="381"/>
      <c r="E82" s="381"/>
      <c r="F82" s="381"/>
      <c r="G82" s="19">
        <v>73</v>
      </c>
      <c r="H82" s="20"/>
      <c r="I82" s="71">
        <v>0</v>
      </c>
      <c r="J82" s="71">
        <v>0</v>
      </c>
    </row>
    <row r="83" spans="1:10" ht="13.5" customHeight="1">
      <c r="A83" s="381" t="s">
        <v>1134</v>
      </c>
      <c r="B83" s="381"/>
      <c r="C83" s="381"/>
      <c r="D83" s="381"/>
      <c r="E83" s="381"/>
      <c r="F83" s="381"/>
      <c r="G83" s="19">
        <v>74</v>
      </c>
      <c r="H83" s="20"/>
      <c r="I83" s="71">
        <v>12874</v>
      </c>
      <c r="J83" s="71">
        <v>23952</v>
      </c>
    </row>
    <row r="84" spans="1:10" ht="13.5" customHeight="1">
      <c r="A84" s="381" t="s">
        <v>1135</v>
      </c>
      <c r="B84" s="381"/>
      <c r="C84" s="381"/>
      <c r="D84" s="381"/>
      <c r="E84" s="381"/>
      <c r="F84" s="381"/>
      <c r="G84" s="19">
        <v>75</v>
      </c>
      <c r="H84" s="20"/>
      <c r="I84" s="71">
        <v>13470</v>
      </c>
      <c r="J84" s="71">
        <v>20815</v>
      </c>
    </row>
    <row r="85" spans="1:12" ht="13.5" customHeight="1">
      <c r="A85" s="382" t="s">
        <v>1606</v>
      </c>
      <c r="B85" s="382"/>
      <c r="C85" s="382"/>
      <c r="D85" s="382"/>
      <c r="E85" s="382"/>
      <c r="F85" s="382"/>
      <c r="G85" s="19">
        <v>76</v>
      </c>
      <c r="H85" s="20"/>
      <c r="I85" s="71">
        <v>14000</v>
      </c>
      <c r="J85" s="71">
        <v>18000</v>
      </c>
      <c r="L85" s="2" t="s">
        <v>2590</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v>0</v>
      </c>
      <c r="J87" s="71">
        <v>0</v>
      </c>
    </row>
    <row r="88" spans="1:10" ht="13.5" customHeight="1">
      <c r="A88" s="381" t="s">
        <v>1137</v>
      </c>
      <c r="B88" s="381"/>
      <c r="C88" s="381"/>
      <c r="D88" s="381"/>
      <c r="E88" s="381"/>
      <c r="F88" s="381"/>
      <c r="G88" s="19">
        <v>79</v>
      </c>
      <c r="H88" s="20"/>
      <c r="I88" s="71">
        <v>0</v>
      </c>
      <c r="J88" s="71">
        <v>0</v>
      </c>
    </row>
    <row r="89" spans="1:10" ht="13.5" customHeight="1">
      <c r="A89" s="381" t="s">
        <v>1138</v>
      </c>
      <c r="B89" s="381"/>
      <c r="C89" s="381"/>
      <c r="D89" s="381"/>
      <c r="E89" s="381"/>
      <c r="F89" s="381"/>
      <c r="G89" s="19">
        <v>80</v>
      </c>
      <c r="H89" s="20"/>
      <c r="I89" s="71">
        <v>0</v>
      </c>
      <c r="J89" s="71">
        <v>0</v>
      </c>
    </row>
    <row r="90" spans="1:12" ht="13.5" customHeight="1">
      <c r="A90" s="382" t="s">
        <v>2651</v>
      </c>
      <c r="B90" s="382"/>
      <c r="C90" s="382"/>
      <c r="D90" s="382"/>
      <c r="E90" s="382"/>
      <c r="F90" s="382"/>
      <c r="G90" s="19">
        <v>81</v>
      </c>
      <c r="H90" s="20"/>
      <c r="I90" s="70">
        <f>I91-I92</f>
        <v>17558</v>
      </c>
      <c r="J90" s="70">
        <f>J91-J92</f>
        <v>17871</v>
      </c>
      <c r="L90" s="2" t="s">
        <v>2590</v>
      </c>
    </row>
    <row r="91" spans="1:10" ht="13.5" customHeight="1">
      <c r="A91" s="381" t="s">
        <v>1139</v>
      </c>
      <c r="B91" s="381"/>
      <c r="C91" s="381"/>
      <c r="D91" s="381"/>
      <c r="E91" s="381"/>
      <c r="F91" s="381"/>
      <c r="G91" s="19">
        <v>82</v>
      </c>
      <c r="H91" s="20"/>
      <c r="I91" s="71">
        <v>17558</v>
      </c>
      <c r="J91" s="71">
        <v>17871</v>
      </c>
    </row>
    <row r="92" spans="1:10" ht="13.5" customHeight="1">
      <c r="A92" s="381" t="s">
        <v>1140</v>
      </c>
      <c r="B92" s="381"/>
      <c r="C92" s="381"/>
      <c r="D92" s="381"/>
      <c r="E92" s="381"/>
      <c r="F92" s="381"/>
      <c r="G92" s="19">
        <v>83</v>
      </c>
      <c r="H92" s="20"/>
      <c r="I92" s="71">
        <v>0</v>
      </c>
      <c r="J92" s="71">
        <v>0</v>
      </c>
    </row>
    <row r="93" spans="1:12" ht="13.5" customHeight="1">
      <c r="A93" s="382" t="s">
        <v>2652</v>
      </c>
      <c r="B93" s="382"/>
      <c r="C93" s="382"/>
      <c r="D93" s="382"/>
      <c r="E93" s="382"/>
      <c r="F93" s="382"/>
      <c r="G93" s="19">
        <v>84</v>
      </c>
      <c r="H93" s="20"/>
      <c r="I93" s="70">
        <f>I94-I95</f>
        <v>105857</v>
      </c>
      <c r="J93" s="70">
        <f>J94-J95</f>
        <v>172740</v>
      </c>
      <c r="L93" s="2" t="s">
        <v>2590</v>
      </c>
    </row>
    <row r="94" spans="1:10" ht="13.5" customHeight="1">
      <c r="A94" s="381" t="s">
        <v>2639</v>
      </c>
      <c r="B94" s="381"/>
      <c r="C94" s="381"/>
      <c r="D94" s="381"/>
      <c r="E94" s="381"/>
      <c r="F94" s="381"/>
      <c r="G94" s="19">
        <v>85</v>
      </c>
      <c r="H94" s="20"/>
      <c r="I94" s="71">
        <v>105857</v>
      </c>
      <c r="J94" s="71">
        <v>172740</v>
      </c>
    </row>
    <row r="95" spans="1:10" ht="13.5" customHeight="1">
      <c r="A95" s="381" t="s">
        <v>1141</v>
      </c>
      <c r="B95" s="381"/>
      <c r="C95" s="381"/>
      <c r="D95" s="381"/>
      <c r="E95" s="381"/>
      <c r="F95" s="381"/>
      <c r="G95" s="19">
        <v>86</v>
      </c>
      <c r="H95" s="20"/>
      <c r="I95" s="71">
        <v>0</v>
      </c>
      <c r="J95" s="71">
        <v>0</v>
      </c>
    </row>
    <row r="96" spans="1:12" ht="13.5" customHeight="1">
      <c r="A96" s="382" t="s">
        <v>2190</v>
      </c>
      <c r="B96" s="382"/>
      <c r="C96" s="382"/>
      <c r="D96" s="382"/>
      <c r="E96" s="382"/>
      <c r="F96" s="382"/>
      <c r="G96" s="19">
        <v>87</v>
      </c>
      <c r="H96" s="20"/>
      <c r="I96" s="71">
        <v>0</v>
      </c>
      <c r="J96" s="71">
        <v>0</v>
      </c>
      <c r="L96" s="2" t="s">
        <v>2590</v>
      </c>
    </row>
    <row r="97" spans="1:10" ht="13.5" customHeight="1">
      <c r="A97" s="383" t="s">
        <v>2653</v>
      </c>
      <c r="B97" s="383"/>
      <c r="C97" s="383"/>
      <c r="D97" s="383"/>
      <c r="E97" s="383"/>
      <c r="F97" s="383"/>
      <c r="G97" s="19">
        <v>88</v>
      </c>
      <c r="H97" s="20"/>
      <c r="I97" s="70">
        <f>SUM(I98:I103)</f>
        <v>71291</v>
      </c>
      <c r="J97" s="70">
        <f>SUM(J98:J103)</f>
        <v>79816</v>
      </c>
    </row>
    <row r="98" spans="1:10" ht="13.5" customHeight="1">
      <c r="A98" s="381" t="s">
        <v>901</v>
      </c>
      <c r="B98" s="381"/>
      <c r="C98" s="381"/>
      <c r="D98" s="381"/>
      <c r="E98" s="381"/>
      <c r="F98" s="381"/>
      <c r="G98" s="19">
        <v>89</v>
      </c>
      <c r="H98" s="20"/>
      <c r="I98" s="71">
        <v>24650</v>
      </c>
      <c r="J98" s="71">
        <v>32401</v>
      </c>
    </row>
    <row r="99" spans="1:10" ht="13.5" customHeight="1">
      <c r="A99" s="381" t="s">
        <v>902</v>
      </c>
      <c r="B99" s="381"/>
      <c r="C99" s="381"/>
      <c r="D99" s="381"/>
      <c r="E99" s="381"/>
      <c r="F99" s="381"/>
      <c r="G99" s="19">
        <v>90</v>
      </c>
      <c r="H99" s="20"/>
      <c r="I99" s="71">
        <v>25641</v>
      </c>
      <c r="J99" s="71">
        <v>26415</v>
      </c>
    </row>
    <row r="100" spans="1:10" ht="13.5" customHeight="1">
      <c r="A100" s="381" t="s">
        <v>2638</v>
      </c>
      <c r="B100" s="381"/>
      <c r="C100" s="381"/>
      <c r="D100" s="381"/>
      <c r="E100" s="381"/>
      <c r="F100" s="381"/>
      <c r="G100" s="19">
        <v>91</v>
      </c>
      <c r="H100" s="20"/>
      <c r="I100" s="71">
        <v>0</v>
      </c>
      <c r="J100" s="71">
        <v>0</v>
      </c>
    </row>
    <row r="101" spans="1:10" ht="13.5" customHeight="1">
      <c r="A101" s="381" t="s">
        <v>1142</v>
      </c>
      <c r="B101" s="381"/>
      <c r="C101" s="381"/>
      <c r="D101" s="381"/>
      <c r="E101" s="381"/>
      <c r="F101" s="381"/>
      <c r="G101" s="19">
        <v>92</v>
      </c>
      <c r="H101" s="20"/>
      <c r="I101" s="71">
        <v>0</v>
      </c>
      <c r="J101" s="71">
        <v>0</v>
      </c>
    </row>
    <row r="102" spans="1:10" ht="13.5" customHeight="1">
      <c r="A102" s="381" t="s">
        <v>501</v>
      </c>
      <c r="B102" s="381"/>
      <c r="C102" s="381"/>
      <c r="D102" s="381"/>
      <c r="E102" s="381"/>
      <c r="F102" s="381"/>
      <c r="G102" s="19">
        <v>93</v>
      </c>
      <c r="H102" s="20"/>
      <c r="I102" s="71">
        <v>21000</v>
      </c>
      <c r="J102" s="71">
        <v>21000</v>
      </c>
    </row>
    <row r="103" spans="1:10" ht="13.5" customHeight="1">
      <c r="A103" s="381" t="s">
        <v>2191</v>
      </c>
      <c r="B103" s="381"/>
      <c r="C103" s="381"/>
      <c r="D103" s="381"/>
      <c r="E103" s="381"/>
      <c r="F103" s="381"/>
      <c r="G103" s="19">
        <v>94</v>
      </c>
      <c r="H103" s="20"/>
      <c r="I103" s="71">
        <v>0</v>
      </c>
      <c r="J103" s="71">
        <v>0</v>
      </c>
    </row>
    <row r="104" spans="1:10" ht="13.5" customHeight="1">
      <c r="A104" s="383" t="s">
        <v>2654</v>
      </c>
      <c r="B104" s="383"/>
      <c r="C104" s="383"/>
      <c r="D104" s="383"/>
      <c r="E104" s="383"/>
      <c r="F104" s="383"/>
      <c r="G104" s="19">
        <v>95</v>
      </c>
      <c r="H104" s="20"/>
      <c r="I104" s="70">
        <f>SUM(I105:I115)</f>
        <v>313420</v>
      </c>
      <c r="J104" s="70">
        <f>SUM(J105:J115)</f>
        <v>261021</v>
      </c>
    </row>
    <row r="105" spans="1:10" ht="13.5" customHeight="1">
      <c r="A105" s="381" t="s">
        <v>2192</v>
      </c>
      <c r="B105" s="381"/>
      <c r="C105" s="381"/>
      <c r="D105" s="381"/>
      <c r="E105" s="381"/>
      <c r="F105" s="381"/>
      <c r="G105" s="19">
        <v>96</v>
      </c>
      <c r="H105" s="20"/>
      <c r="I105" s="71">
        <v>0</v>
      </c>
      <c r="J105" s="71">
        <v>0</v>
      </c>
    </row>
    <row r="106" spans="1:10" ht="13.5" customHeight="1">
      <c r="A106" s="381" t="s">
        <v>356</v>
      </c>
      <c r="B106" s="381"/>
      <c r="C106" s="381"/>
      <c r="D106" s="381"/>
      <c r="E106" s="381"/>
      <c r="F106" s="381"/>
      <c r="G106" s="19">
        <v>97</v>
      </c>
      <c r="H106" s="20"/>
      <c r="I106" s="71">
        <v>0</v>
      </c>
      <c r="J106" s="71">
        <v>0</v>
      </c>
    </row>
    <row r="107" spans="1:10" ht="13.5" customHeight="1">
      <c r="A107" s="381" t="s">
        <v>360</v>
      </c>
      <c r="B107" s="381"/>
      <c r="C107" s="381"/>
      <c r="D107" s="381"/>
      <c r="E107" s="381"/>
      <c r="F107" s="381"/>
      <c r="G107" s="19">
        <v>98</v>
      </c>
      <c r="H107" s="20"/>
      <c r="I107" s="71">
        <v>0</v>
      </c>
      <c r="J107" s="71">
        <v>0</v>
      </c>
    </row>
    <row r="108" spans="1:10" ht="24.75" customHeight="1">
      <c r="A108" s="381" t="s">
        <v>1559</v>
      </c>
      <c r="B108" s="381"/>
      <c r="C108" s="381"/>
      <c r="D108" s="381"/>
      <c r="E108" s="381"/>
      <c r="F108" s="381"/>
      <c r="G108" s="19">
        <v>99</v>
      </c>
      <c r="H108" s="20"/>
      <c r="I108" s="71">
        <v>0</v>
      </c>
      <c r="J108" s="71">
        <v>0</v>
      </c>
    </row>
    <row r="109" spans="1:10" ht="13.5" customHeight="1">
      <c r="A109" s="381" t="s">
        <v>361</v>
      </c>
      <c r="B109" s="381"/>
      <c r="C109" s="381"/>
      <c r="D109" s="381"/>
      <c r="E109" s="381"/>
      <c r="F109" s="381"/>
      <c r="G109" s="19">
        <v>100</v>
      </c>
      <c r="H109" s="20"/>
      <c r="I109" s="71">
        <v>51000</v>
      </c>
      <c r="J109" s="71">
        <v>65000</v>
      </c>
    </row>
    <row r="110" spans="1:10" ht="13.5" customHeight="1">
      <c r="A110" s="381" t="s">
        <v>362</v>
      </c>
      <c r="B110" s="381"/>
      <c r="C110" s="381"/>
      <c r="D110" s="381"/>
      <c r="E110" s="381"/>
      <c r="F110" s="381"/>
      <c r="G110" s="19">
        <v>101</v>
      </c>
      <c r="H110" s="20"/>
      <c r="I110" s="71">
        <v>210000</v>
      </c>
      <c r="J110" s="71">
        <v>120000</v>
      </c>
    </row>
    <row r="111" spans="1:10" ht="13.5" customHeight="1">
      <c r="A111" s="381" t="s">
        <v>357</v>
      </c>
      <c r="B111" s="381"/>
      <c r="C111" s="381"/>
      <c r="D111" s="381"/>
      <c r="E111" s="381"/>
      <c r="F111" s="381"/>
      <c r="G111" s="19">
        <v>102</v>
      </c>
      <c r="H111" s="20"/>
      <c r="I111" s="71">
        <v>0</v>
      </c>
      <c r="J111" s="71">
        <v>0</v>
      </c>
    </row>
    <row r="112" spans="1:10" ht="13.5" customHeight="1">
      <c r="A112" s="381" t="s">
        <v>358</v>
      </c>
      <c r="B112" s="381"/>
      <c r="C112" s="381"/>
      <c r="D112" s="381"/>
      <c r="E112" s="381"/>
      <c r="F112" s="381"/>
      <c r="G112" s="19">
        <v>103</v>
      </c>
      <c r="H112" s="20"/>
      <c r="I112" s="71">
        <v>24600</v>
      </c>
      <c r="J112" s="71">
        <v>32800</v>
      </c>
    </row>
    <row r="113" spans="1:10" ht="13.5" customHeight="1">
      <c r="A113" s="381" t="s">
        <v>359</v>
      </c>
      <c r="B113" s="381"/>
      <c r="C113" s="381"/>
      <c r="D113" s="381"/>
      <c r="E113" s="381"/>
      <c r="F113" s="381"/>
      <c r="G113" s="19">
        <v>104</v>
      </c>
      <c r="H113" s="20"/>
      <c r="I113" s="71">
        <v>2456</v>
      </c>
      <c r="J113" s="71">
        <v>4567</v>
      </c>
    </row>
    <row r="114" spans="1:10" ht="13.5" customHeight="1">
      <c r="A114" s="381" t="s">
        <v>502</v>
      </c>
      <c r="B114" s="381"/>
      <c r="C114" s="381"/>
      <c r="D114" s="381"/>
      <c r="E114" s="381"/>
      <c r="F114" s="381"/>
      <c r="G114" s="19">
        <v>105</v>
      </c>
      <c r="H114" s="20"/>
      <c r="I114" s="71">
        <v>15364</v>
      </c>
      <c r="J114" s="71">
        <v>23654</v>
      </c>
    </row>
    <row r="115" spans="1:10" ht="13.5" customHeight="1">
      <c r="A115" s="381" t="s">
        <v>503</v>
      </c>
      <c r="B115" s="381"/>
      <c r="C115" s="381"/>
      <c r="D115" s="381"/>
      <c r="E115" s="381"/>
      <c r="F115" s="381"/>
      <c r="G115" s="19">
        <v>106</v>
      </c>
      <c r="H115" s="20"/>
      <c r="I115" s="71">
        <v>10000</v>
      </c>
      <c r="J115" s="71">
        <v>15000</v>
      </c>
    </row>
    <row r="116" spans="1:10" ht="13.5" customHeight="1">
      <c r="A116" s="383" t="s">
        <v>2655</v>
      </c>
      <c r="B116" s="383"/>
      <c r="C116" s="383"/>
      <c r="D116" s="383"/>
      <c r="E116" s="383"/>
      <c r="F116" s="383"/>
      <c r="G116" s="19">
        <v>107</v>
      </c>
      <c r="H116" s="20"/>
      <c r="I116" s="70">
        <f>SUM(I117:I130)</f>
        <v>69384</v>
      </c>
      <c r="J116" s="70">
        <f>SUM(J117:J130)</f>
        <v>88854</v>
      </c>
    </row>
    <row r="117" spans="1:10" ht="13.5" customHeight="1">
      <c r="A117" s="381" t="s">
        <v>2192</v>
      </c>
      <c r="B117" s="381"/>
      <c r="C117" s="381"/>
      <c r="D117" s="381"/>
      <c r="E117" s="381"/>
      <c r="F117" s="381"/>
      <c r="G117" s="19">
        <v>108</v>
      </c>
      <c r="H117" s="20"/>
      <c r="I117" s="71">
        <v>0</v>
      </c>
      <c r="J117" s="71">
        <v>0</v>
      </c>
    </row>
    <row r="118" spans="1:10" ht="13.5" customHeight="1">
      <c r="A118" s="381" t="s">
        <v>356</v>
      </c>
      <c r="B118" s="381"/>
      <c r="C118" s="381"/>
      <c r="D118" s="381"/>
      <c r="E118" s="381"/>
      <c r="F118" s="381"/>
      <c r="G118" s="19">
        <v>109</v>
      </c>
      <c r="H118" s="20"/>
      <c r="I118" s="71">
        <v>0</v>
      </c>
      <c r="J118" s="71">
        <v>0</v>
      </c>
    </row>
    <row r="119" spans="1:10" ht="13.5" customHeight="1">
      <c r="A119" s="381" t="s">
        <v>360</v>
      </c>
      <c r="B119" s="381"/>
      <c r="C119" s="381"/>
      <c r="D119" s="381"/>
      <c r="E119" s="381"/>
      <c r="F119" s="381"/>
      <c r="G119" s="19">
        <v>110</v>
      </c>
      <c r="H119" s="20"/>
      <c r="I119" s="71">
        <v>0</v>
      </c>
      <c r="J119" s="71">
        <v>0</v>
      </c>
    </row>
    <row r="120" spans="1:10" ht="24.75" customHeight="1">
      <c r="A120" s="381" t="s">
        <v>1559</v>
      </c>
      <c r="B120" s="381"/>
      <c r="C120" s="381"/>
      <c r="D120" s="381"/>
      <c r="E120" s="381"/>
      <c r="F120" s="381"/>
      <c r="G120" s="19">
        <v>111</v>
      </c>
      <c r="H120" s="20"/>
      <c r="I120" s="71">
        <v>0</v>
      </c>
      <c r="J120" s="71">
        <v>0</v>
      </c>
    </row>
    <row r="121" spans="1:10" ht="13.5" customHeight="1">
      <c r="A121" s="381" t="s">
        <v>361</v>
      </c>
      <c r="B121" s="381"/>
      <c r="C121" s="381"/>
      <c r="D121" s="381"/>
      <c r="E121" s="381"/>
      <c r="F121" s="381"/>
      <c r="G121" s="19">
        <v>112</v>
      </c>
      <c r="H121" s="20"/>
      <c r="I121" s="71">
        <v>20000</v>
      </c>
      <c r="J121" s="71">
        <v>0</v>
      </c>
    </row>
    <row r="122" spans="1:10" ht="13.5" customHeight="1">
      <c r="A122" s="381" t="s">
        <v>362</v>
      </c>
      <c r="B122" s="381"/>
      <c r="C122" s="381"/>
      <c r="D122" s="381"/>
      <c r="E122" s="381"/>
      <c r="F122" s="381"/>
      <c r="G122" s="19">
        <v>113</v>
      </c>
      <c r="H122" s="20"/>
      <c r="I122" s="71">
        <v>13458</v>
      </c>
      <c r="J122" s="71">
        <v>21654</v>
      </c>
    </row>
    <row r="123" spans="1:10" ht="13.5" customHeight="1">
      <c r="A123" s="381" t="s">
        <v>357</v>
      </c>
      <c r="B123" s="381"/>
      <c r="C123" s="381"/>
      <c r="D123" s="381"/>
      <c r="E123" s="381"/>
      <c r="F123" s="381"/>
      <c r="G123" s="19">
        <v>114</v>
      </c>
      <c r="H123" s="20"/>
      <c r="I123" s="71">
        <v>12456</v>
      </c>
      <c r="J123" s="71">
        <v>21354</v>
      </c>
    </row>
    <row r="124" spans="1:10" ht="13.5" customHeight="1">
      <c r="A124" s="381" t="s">
        <v>358</v>
      </c>
      <c r="B124" s="381"/>
      <c r="C124" s="381"/>
      <c r="D124" s="381"/>
      <c r="E124" s="381"/>
      <c r="F124" s="381"/>
      <c r="G124" s="19">
        <v>115</v>
      </c>
      <c r="H124" s="20"/>
      <c r="I124" s="71">
        <v>1621</v>
      </c>
      <c r="J124" s="71">
        <v>3400</v>
      </c>
    </row>
    <row r="125" spans="1:10" ht="13.5" customHeight="1">
      <c r="A125" s="381" t="s">
        <v>359</v>
      </c>
      <c r="B125" s="381"/>
      <c r="C125" s="381"/>
      <c r="D125" s="381"/>
      <c r="E125" s="381"/>
      <c r="F125" s="381"/>
      <c r="G125" s="19">
        <v>116</v>
      </c>
      <c r="H125" s="20"/>
      <c r="I125" s="71">
        <v>0</v>
      </c>
      <c r="J125" s="71">
        <v>0</v>
      </c>
    </row>
    <row r="126" spans="1:10" ht="13.5" customHeight="1">
      <c r="A126" s="381" t="s">
        <v>363</v>
      </c>
      <c r="B126" s="381"/>
      <c r="C126" s="381"/>
      <c r="D126" s="381"/>
      <c r="E126" s="381"/>
      <c r="F126" s="381"/>
      <c r="G126" s="19">
        <v>117</v>
      </c>
      <c r="H126" s="20"/>
      <c r="I126" s="71">
        <v>0</v>
      </c>
      <c r="J126" s="71">
        <v>12500</v>
      </c>
    </row>
    <row r="127" spans="1:10" ht="13.5" customHeight="1">
      <c r="A127" s="381" t="s">
        <v>364</v>
      </c>
      <c r="B127" s="381"/>
      <c r="C127" s="381"/>
      <c r="D127" s="381"/>
      <c r="E127" s="381"/>
      <c r="F127" s="381"/>
      <c r="G127" s="19">
        <v>118</v>
      </c>
      <c r="H127" s="20"/>
      <c r="I127" s="71">
        <v>10338</v>
      </c>
      <c r="J127" s="71">
        <v>17490</v>
      </c>
    </row>
    <row r="128" spans="1:10" ht="13.5" customHeight="1">
      <c r="A128" s="381" t="s">
        <v>365</v>
      </c>
      <c r="B128" s="381"/>
      <c r="C128" s="381"/>
      <c r="D128" s="381"/>
      <c r="E128" s="381"/>
      <c r="F128" s="381"/>
      <c r="G128" s="19">
        <v>119</v>
      </c>
      <c r="H128" s="20"/>
      <c r="I128" s="71">
        <v>0</v>
      </c>
      <c r="J128" s="71">
        <v>0</v>
      </c>
    </row>
    <row r="129" spans="1:10" ht="13.5" customHeight="1">
      <c r="A129" s="381" t="s">
        <v>398</v>
      </c>
      <c r="B129" s="381"/>
      <c r="C129" s="381"/>
      <c r="D129" s="381"/>
      <c r="E129" s="381"/>
      <c r="F129" s="381"/>
      <c r="G129" s="19">
        <v>120</v>
      </c>
      <c r="H129" s="20"/>
      <c r="I129" s="71">
        <v>0</v>
      </c>
      <c r="J129" s="71">
        <v>0</v>
      </c>
    </row>
    <row r="130" spans="1:10" ht="13.5" customHeight="1">
      <c r="A130" s="381" t="s">
        <v>1039</v>
      </c>
      <c r="B130" s="381"/>
      <c r="C130" s="381"/>
      <c r="D130" s="381"/>
      <c r="E130" s="381"/>
      <c r="F130" s="381"/>
      <c r="G130" s="19">
        <v>121</v>
      </c>
      <c r="H130" s="20"/>
      <c r="I130" s="71">
        <v>11511</v>
      </c>
      <c r="J130" s="71">
        <v>12456</v>
      </c>
    </row>
    <row r="131" spans="1:10" ht="24.75" customHeight="1">
      <c r="A131" s="383" t="s">
        <v>1560</v>
      </c>
      <c r="B131" s="383"/>
      <c r="C131" s="383"/>
      <c r="D131" s="383"/>
      <c r="E131" s="383"/>
      <c r="F131" s="383"/>
      <c r="G131" s="19">
        <v>122</v>
      </c>
      <c r="H131" s="20"/>
      <c r="I131" s="71">
        <v>0</v>
      </c>
      <c r="J131" s="71">
        <v>0</v>
      </c>
    </row>
    <row r="132" spans="1:10" ht="13.5" customHeight="1">
      <c r="A132" s="383" t="s">
        <v>2656</v>
      </c>
      <c r="B132" s="383"/>
      <c r="C132" s="383"/>
      <c r="D132" s="383"/>
      <c r="E132" s="383"/>
      <c r="F132" s="383"/>
      <c r="G132" s="19">
        <v>123</v>
      </c>
      <c r="H132" s="20"/>
      <c r="I132" s="70">
        <f>I76+I97+I104+I116+I131</f>
        <v>697064</v>
      </c>
      <c r="J132" s="70">
        <f>J76+J97+J104+J116+J131</f>
        <v>818033</v>
      </c>
    </row>
    <row r="133" spans="1:10" ht="13.5" customHeight="1">
      <c r="A133" s="384" t="s">
        <v>662</v>
      </c>
      <c r="B133" s="384"/>
      <c r="C133" s="384"/>
      <c r="D133" s="384"/>
      <c r="E133" s="384"/>
      <c r="F133" s="384"/>
      <c r="G133" s="21">
        <v>124</v>
      </c>
      <c r="H133" s="22"/>
      <c r="I133" s="72">
        <v>0</v>
      </c>
      <c r="J133" s="72">
        <v>0</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77" activePane="bottomLeft" state="frozen"/>
      <selection pane="topLeft" activeCell="A1" sqref="A1"/>
      <selection pane="bottomLeft" activeCell="I93" sqref="I9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2591</v>
      </c>
      <c r="Q2" s="74">
        <f>IF(OR(MIN(I8:I105)&lt;0,MAX(I8:I105)&gt;0),1,0)</f>
        <v>1</v>
      </c>
      <c r="R2" s="73" t="s">
        <v>2585</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12345678510; Tvrtka Primjer d.o.o.</v>
      </c>
      <c r="B5" s="414"/>
      <c r="C5" s="414"/>
      <c r="D5" s="414"/>
      <c r="E5" s="414"/>
      <c r="F5" s="414"/>
      <c r="G5" s="414"/>
      <c r="H5" s="414"/>
      <c r="I5" s="414"/>
      <c r="J5" s="415"/>
      <c r="Q5" s="2">
        <f>IF(OR(MIN(I85:I87,I103:I105)&lt;0,MAX(I85:I87,I103:I105)&gt;0),1,0)</f>
        <v>0</v>
      </c>
      <c r="R5" s="73" t="s">
        <v>2587</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2588</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928389</v>
      </c>
      <c r="J8" s="84">
        <f>SUM(J9:J13)</f>
        <v>916422</v>
      </c>
      <c r="Q8" s="2">
        <f>IF(OR(MIN(I70:J75)&lt;&gt;0,MAX(I70:J75)&lt;&gt;0),1,0)</f>
        <v>0</v>
      </c>
      <c r="R8" s="73" t="s">
        <v>2596</v>
      </c>
    </row>
    <row r="9" spans="1:10" s="2" customFormat="1" ht="13.5" customHeight="1">
      <c r="A9" s="381" t="s">
        <v>1434</v>
      </c>
      <c r="B9" s="381"/>
      <c r="C9" s="381"/>
      <c r="D9" s="381"/>
      <c r="E9" s="381"/>
      <c r="F9" s="381"/>
      <c r="G9" s="19">
        <v>126</v>
      </c>
      <c r="H9" s="20"/>
      <c r="I9" s="71">
        <v>0</v>
      </c>
      <c r="J9" s="71">
        <v>0</v>
      </c>
    </row>
    <row r="10" spans="1:10" s="2" customFormat="1" ht="13.5" customHeight="1">
      <c r="A10" s="381" t="s">
        <v>730</v>
      </c>
      <c r="B10" s="381"/>
      <c r="C10" s="381"/>
      <c r="D10" s="381"/>
      <c r="E10" s="381"/>
      <c r="F10" s="381"/>
      <c r="G10" s="19">
        <v>127</v>
      </c>
      <c r="H10" s="20"/>
      <c r="I10" s="71">
        <v>415770</v>
      </c>
      <c r="J10" s="71">
        <v>387000</v>
      </c>
    </row>
    <row r="11" spans="1:10" s="2" customFormat="1" ht="13.5" customHeight="1">
      <c r="A11" s="381" t="s">
        <v>1435</v>
      </c>
      <c r="B11" s="381"/>
      <c r="C11" s="381"/>
      <c r="D11" s="381"/>
      <c r="E11" s="381"/>
      <c r="F11" s="381"/>
      <c r="G11" s="19">
        <v>128</v>
      </c>
      <c r="H11" s="20"/>
      <c r="I11" s="71">
        <v>509811</v>
      </c>
      <c r="J11" s="71">
        <v>529422</v>
      </c>
    </row>
    <row r="12" spans="1:10" s="2" customFormat="1" ht="13.5" customHeight="1">
      <c r="A12" s="381" t="s">
        <v>1436</v>
      </c>
      <c r="B12" s="381"/>
      <c r="C12" s="381"/>
      <c r="D12" s="381"/>
      <c r="E12" s="381"/>
      <c r="F12" s="381"/>
      <c r="G12" s="19">
        <v>129</v>
      </c>
      <c r="H12" s="20"/>
      <c r="I12" s="71">
        <v>0</v>
      </c>
      <c r="J12" s="71">
        <v>0</v>
      </c>
    </row>
    <row r="13" spans="1:10" s="2" customFormat="1" ht="13.5" customHeight="1">
      <c r="A13" s="381" t="s">
        <v>2509</v>
      </c>
      <c r="B13" s="381"/>
      <c r="C13" s="381"/>
      <c r="D13" s="381"/>
      <c r="E13" s="381"/>
      <c r="F13" s="381"/>
      <c r="G13" s="19">
        <v>130</v>
      </c>
      <c r="H13" s="20"/>
      <c r="I13" s="71">
        <v>2808</v>
      </c>
      <c r="J13" s="71">
        <v>0</v>
      </c>
    </row>
    <row r="14" spans="1:10" s="2" customFormat="1" ht="13.5" customHeight="1">
      <c r="A14" s="383" t="s">
        <v>1837</v>
      </c>
      <c r="B14" s="383"/>
      <c r="C14" s="383"/>
      <c r="D14" s="383"/>
      <c r="E14" s="383"/>
      <c r="F14" s="383"/>
      <c r="G14" s="19">
        <v>131</v>
      </c>
      <c r="H14" s="20"/>
      <c r="I14" s="70">
        <f>I15+I16+I20+I24+I25+I26+I29+I36</f>
        <v>850261</v>
      </c>
      <c r="J14" s="70">
        <f>J15+J16+J20+J24+J25+J26+J29+J36</f>
        <v>842262</v>
      </c>
    </row>
    <row r="15" spans="1:12" s="2" customFormat="1" ht="13.5" customHeight="1">
      <c r="A15" s="381" t="s">
        <v>258</v>
      </c>
      <c r="B15" s="381"/>
      <c r="C15" s="381"/>
      <c r="D15" s="381"/>
      <c r="E15" s="381"/>
      <c r="F15" s="381"/>
      <c r="G15" s="19">
        <v>132</v>
      </c>
      <c r="H15" s="20"/>
      <c r="I15" s="71">
        <v>0</v>
      </c>
      <c r="J15" s="71">
        <v>0</v>
      </c>
      <c r="L15" s="2" t="s">
        <v>2590</v>
      </c>
    </row>
    <row r="16" spans="1:10" s="2" customFormat="1" ht="13.5" customHeight="1">
      <c r="A16" s="381" t="s">
        <v>1838</v>
      </c>
      <c r="B16" s="381"/>
      <c r="C16" s="381"/>
      <c r="D16" s="381"/>
      <c r="E16" s="381"/>
      <c r="F16" s="381"/>
      <c r="G16" s="19">
        <v>133</v>
      </c>
      <c r="H16" s="20"/>
      <c r="I16" s="70">
        <f>SUM(I17:I19)</f>
        <v>191120</v>
      </c>
      <c r="J16" s="70">
        <f>SUM(J17:J19)</f>
        <v>166649</v>
      </c>
    </row>
    <row r="17" spans="1:10" s="2" customFormat="1" ht="13.5" customHeight="1">
      <c r="A17" s="410" t="s">
        <v>504</v>
      </c>
      <c r="B17" s="410"/>
      <c r="C17" s="410"/>
      <c r="D17" s="410"/>
      <c r="E17" s="410"/>
      <c r="F17" s="410"/>
      <c r="G17" s="19">
        <v>134</v>
      </c>
      <c r="H17" s="20"/>
      <c r="I17" s="71">
        <v>37903</v>
      </c>
      <c r="J17" s="71">
        <v>15291</v>
      </c>
    </row>
    <row r="18" spans="1:10" s="2" customFormat="1" ht="13.5" customHeight="1">
      <c r="A18" s="410" t="s">
        <v>505</v>
      </c>
      <c r="B18" s="410"/>
      <c r="C18" s="410"/>
      <c r="D18" s="410"/>
      <c r="E18" s="410"/>
      <c r="F18" s="410"/>
      <c r="G18" s="19">
        <v>135</v>
      </c>
      <c r="H18" s="20"/>
      <c r="I18" s="71">
        <v>0</v>
      </c>
      <c r="J18" s="71">
        <v>0</v>
      </c>
    </row>
    <row r="19" spans="1:10" s="2" customFormat="1" ht="13.5" customHeight="1">
      <c r="A19" s="410" t="s">
        <v>1426</v>
      </c>
      <c r="B19" s="410"/>
      <c r="C19" s="410"/>
      <c r="D19" s="410"/>
      <c r="E19" s="410"/>
      <c r="F19" s="410"/>
      <c r="G19" s="19">
        <v>136</v>
      </c>
      <c r="H19" s="20"/>
      <c r="I19" s="71">
        <v>153217</v>
      </c>
      <c r="J19" s="71">
        <v>151358</v>
      </c>
    </row>
    <row r="20" spans="1:10" s="2" customFormat="1" ht="13.5" customHeight="1">
      <c r="A20" s="381" t="s">
        <v>1839</v>
      </c>
      <c r="B20" s="381"/>
      <c r="C20" s="381"/>
      <c r="D20" s="381"/>
      <c r="E20" s="381"/>
      <c r="F20" s="381"/>
      <c r="G20" s="19">
        <v>137</v>
      </c>
      <c r="H20" s="20"/>
      <c r="I20" s="70">
        <f>SUM(I21:I23)</f>
        <v>45878</v>
      </c>
      <c r="J20" s="70">
        <f>SUM(J21:J23)</f>
        <v>6132</v>
      </c>
    </row>
    <row r="21" spans="1:10" s="2" customFormat="1" ht="13.5" customHeight="1">
      <c r="A21" s="410" t="s">
        <v>724</v>
      </c>
      <c r="B21" s="410"/>
      <c r="C21" s="410"/>
      <c r="D21" s="410"/>
      <c r="E21" s="410"/>
      <c r="F21" s="410"/>
      <c r="G21" s="19">
        <v>138</v>
      </c>
      <c r="H21" s="20"/>
      <c r="I21" s="71">
        <v>27600</v>
      </c>
      <c r="J21" s="71">
        <v>3000</v>
      </c>
    </row>
    <row r="22" spans="1:10" s="2" customFormat="1" ht="13.5" customHeight="1">
      <c r="A22" s="410" t="s">
        <v>961</v>
      </c>
      <c r="B22" s="410"/>
      <c r="C22" s="410"/>
      <c r="D22" s="410"/>
      <c r="E22" s="410"/>
      <c r="F22" s="410"/>
      <c r="G22" s="19">
        <v>139</v>
      </c>
      <c r="H22" s="20"/>
      <c r="I22" s="71">
        <v>11545</v>
      </c>
      <c r="J22" s="71">
        <v>2232</v>
      </c>
    </row>
    <row r="23" spans="1:10" s="2" customFormat="1" ht="13.5" customHeight="1">
      <c r="A23" s="410" t="s">
        <v>962</v>
      </c>
      <c r="B23" s="410"/>
      <c r="C23" s="410"/>
      <c r="D23" s="410"/>
      <c r="E23" s="410"/>
      <c r="F23" s="410"/>
      <c r="G23" s="19">
        <v>140</v>
      </c>
      <c r="H23" s="20"/>
      <c r="I23" s="71">
        <v>6733</v>
      </c>
      <c r="J23" s="71">
        <v>900</v>
      </c>
    </row>
    <row r="24" spans="1:10" s="2" customFormat="1" ht="13.5" customHeight="1">
      <c r="A24" s="381" t="s">
        <v>259</v>
      </c>
      <c r="B24" s="381"/>
      <c r="C24" s="381"/>
      <c r="D24" s="381"/>
      <c r="E24" s="381"/>
      <c r="F24" s="381"/>
      <c r="G24" s="19">
        <v>141</v>
      </c>
      <c r="H24" s="20"/>
      <c r="I24" s="71">
        <v>1012</v>
      </c>
      <c r="J24" s="71">
        <v>1432</v>
      </c>
    </row>
    <row r="25" spans="1:10" s="2" customFormat="1" ht="13.5" customHeight="1">
      <c r="A25" s="381" t="s">
        <v>260</v>
      </c>
      <c r="B25" s="381"/>
      <c r="C25" s="381"/>
      <c r="D25" s="381"/>
      <c r="E25" s="381"/>
      <c r="F25" s="381"/>
      <c r="G25" s="19">
        <v>142</v>
      </c>
      <c r="H25" s="20"/>
      <c r="I25" s="71">
        <v>2562</v>
      </c>
      <c r="J25" s="71">
        <v>3088</v>
      </c>
    </row>
    <row r="26" spans="1:12" s="2" customFormat="1" ht="13.5" customHeight="1">
      <c r="A26" s="381" t="s">
        <v>1840</v>
      </c>
      <c r="B26" s="381"/>
      <c r="C26" s="381"/>
      <c r="D26" s="381"/>
      <c r="E26" s="381"/>
      <c r="F26" s="381"/>
      <c r="G26" s="19">
        <v>143</v>
      </c>
      <c r="H26" s="20"/>
      <c r="I26" s="70">
        <f>SUM(I27:I28)</f>
        <v>537641</v>
      </c>
      <c r="J26" s="70">
        <f>SUM(J27:J28)</f>
        <v>576145</v>
      </c>
      <c r="L26" s="2" t="s">
        <v>2590</v>
      </c>
    </row>
    <row r="27" spans="1:12" s="2" customFormat="1" ht="13.5" customHeight="1">
      <c r="A27" s="410" t="s">
        <v>506</v>
      </c>
      <c r="B27" s="410"/>
      <c r="C27" s="410"/>
      <c r="D27" s="410"/>
      <c r="E27" s="410"/>
      <c r="F27" s="410"/>
      <c r="G27" s="19">
        <v>144</v>
      </c>
      <c r="H27" s="20"/>
      <c r="I27" s="71">
        <v>307736</v>
      </c>
      <c r="J27" s="71">
        <v>264773</v>
      </c>
      <c r="L27" s="2" t="s">
        <v>2590</v>
      </c>
    </row>
    <row r="28" spans="1:12" s="2" customFormat="1" ht="13.5" customHeight="1">
      <c r="A28" s="410" t="s">
        <v>507</v>
      </c>
      <c r="B28" s="410"/>
      <c r="C28" s="410"/>
      <c r="D28" s="410"/>
      <c r="E28" s="410"/>
      <c r="F28" s="410"/>
      <c r="G28" s="19">
        <v>145</v>
      </c>
      <c r="H28" s="20"/>
      <c r="I28" s="71">
        <v>229905</v>
      </c>
      <c r="J28" s="71">
        <v>311372</v>
      </c>
      <c r="L28" s="2" t="s">
        <v>2590</v>
      </c>
    </row>
    <row r="29" spans="1:12" s="2" customFormat="1" ht="13.5" customHeight="1">
      <c r="A29" s="381" t="s">
        <v>1841</v>
      </c>
      <c r="B29" s="381"/>
      <c r="C29" s="381"/>
      <c r="D29" s="381"/>
      <c r="E29" s="381"/>
      <c r="F29" s="381"/>
      <c r="G29" s="19">
        <v>146</v>
      </c>
      <c r="H29" s="20"/>
      <c r="I29" s="70">
        <f>SUM(I30:I35)</f>
        <v>71291</v>
      </c>
      <c r="J29" s="70">
        <f>SUM(J30:J35)</f>
        <v>79816</v>
      </c>
      <c r="L29" s="2" t="s">
        <v>2590</v>
      </c>
    </row>
    <row r="30" spans="1:12" s="2" customFormat="1" ht="13.5" customHeight="1">
      <c r="A30" s="410" t="s">
        <v>508</v>
      </c>
      <c r="B30" s="410"/>
      <c r="C30" s="410"/>
      <c r="D30" s="410"/>
      <c r="E30" s="410"/>
      <c r="F30" s="410"/>
      <c r="G30" s="19">
        <v>147</v>
      </c>
      <c r="H30" s="20"/>
      <c r="I30" s="71">
        <v>24650</v>
      </c>
      <c r="J30" s="71">
        <v>32401</v>
      </c>
      <c r="L30" s="2" t="s">
        <v>2590</v>
      </c>
    </row>
    <row r="31" spans="1:12" s="2" customFormat="1" ht="13.5" customHeight="1">
      <c r="A31" s="410" t="s">
        <v>509</v>
      </c>
      <c r="B31" s="410"/>
      <c r="C31" s="410"/>
      <c r="D31" s="410"/>
      <c r="E31" s="410"/>
      <c r="F31" s="410"/>
      <c r="G31" s="19">
        <v>148</v>
      </c>
      <c r="H31" s="20"/>
      <c r="I31" s="71">
        <v>25641</v>
      </c>
      <c r="J31" s="71">
        <v>26415</v>
      </c>
      <c r="L31" s="2" t="s">
        <v>2590</v>
      </c>
    </row>
    <row r="32" spans="1:12" s="2" customFormat="1" ht="13.5" customHeight="1">
      <c r="A32" s="410" t="s">
        <v>510</v>
      </c>
      <c r="B32" s="410"/>
      <c r="C32" s="410"/>
      <c r="D32" s="410"/>
      <c r="E32" s="410"/>
      <c r="F32" s="410"/>
      <c r="G32" s="19">
        <v>149</v>
      </c>
      <c r="H32" s="20"/>
      <c r="I32" s="71">
        <v>0</v>
      </c>
      <c r="J32" s="71">
        <v>0</v>
      </c>
      <c r="L32" s="2" t="s">
        <v>2590</v>
      </c>
    </row>
    <row r="33" spans="1:12" s="2" customFormat="1" ht="13.5" customHeight="1">
      <c r="A33" s="410" t="s">
        <v>511</v>
      </c>
      <c r="B33" s="410"/>
      <c r="C33" s="410"/>
      <c r="D33" s="410"/>
      <c r="E33" s="410"/>
      <c r="F33" s="410"/>
      <c r="G33" s="19">
        <v>150</v>
      </c>
      <c r="H33" s="20"/>
      <c r="I33" s="71">
        <v>0</v>
      </c>
      <c r="J33" s="71">
        <v>0</v>
      </c>
      <c r="L33" s="2" t="s">
        <v>2590</v>
      </c>
    </row>
    <row r="34" spans="1:12" s="2" customFormat="1" ht="13.5" customHeight="1">
      <c r="A34" s="410" t="s">
        <v>512</v>
      </c>
      <c r="B34" s="410"/>
      <c r="C34" s="410"/>
      <c r="D34" s="410"/>
      <c r="E34" s="410"/>
      <c r="F34" s="410"/>
      <c r="G34" s="19">
        <v>151</v>
      </c>
      <c r="H34" s="20"/>
      <c r="I34" s="71">
        <v>21000</v>
      </c>
      <c r="J34" s="71">
        <v>21000</v>
      </c>
      <c r="L34" s="2" t="s">
        <v>2590</v>
      </c>
    </row>
    <row r="35" spans="1:12" s="2" customFormat="1" ht="13.5" customHeight="1">
      <c r="A35" s="410" t="s">
        <v>513</v>
      </c>
      <c r="B35" s="410"/>
      <c r="C35" s="410"/>
      <c r="D35" s="410"/>
      <c r="E35" s="410"/>
      <c r="F35" s="410"/>
      <c r="G35" s="19">
        <v>152</v>
      </c>
      <c r="H35" s="20"/>
      <c r="I35" s="71">
        <v>0</v>
      </c>
      <c r="J35" s="71">
        <v>0</v>
      </c>
      <c r="L35" s="2" t="s">
        <v>2590</v>
      </c>
    </row>
    <row r="36" spans="1:10" s="2" customFormat="1" ht="13.5" customHeight="1">
      <c r="A36" s="381" t="s">
        <v>1692</v>
      </c>
      <c r="B36" s="381"/>
      <c r="C36" s="381"/>
      <c r="D36" s="381"/>
      <c r="E36" s="381"/>
      <c r="F36" s="381"/>
      <c r="G36" s="19">
        <v>153</v>
      </c>
      <c r="H36" s="20"/>
      <c r="I36" s="71">
        <v>757</v>
      </c>
      <c r="J36" s="71">
        <v>9000</v>
      </c>
    </row>
    <row r="37" spans="1:10" s="2" customFormat="1" ht="13.5" customHeight="1">
      <c r="A37" s="383" t="s">
        <v>1842</v>
      </c>
      <c r="B37" s="383"/>
      <c r="C37" s="383"/>
      <c r="D37" s="383"/>
      <c r="E37" s="383"/>
      <c r="F37" s="383"/>
      <c r="G37" s="19">
        <v>154</v>
      </c>
      <c r="H37" s="20"/>
      <c r="I37" s="70">
        <f>SUM(I38:I47)</f>
        <v>96163</v>
      </c>
      <c r="J37" s="70">
        <f>SUM(J38:J47)</f>
        <v>178854</v>
      </c>
    </row>
    <row r="38" spans="1:10" s="2" customFormat="1" ht="13.5" customHeight="1">
      <c r="A38" s="381" t="s">
        <v>1433</v>
      </c>
      <c r="B38" s="381"/>
      <c r="C38" s="381"/>
      <c r="D38" s="381"/>
      <c r="E38" s="381"/>
      <c r="F38" s="381"/>
      <c r="G38" s="19">
        <v>155</v>
      </c>
      <c r="H38" s="20"/>
      <c r="I38" s="71">
        <v>0</v>
      </c>
      <c r="J38" s="71">
        <v>0</v>
      </c>
    </row>
    <row r="39" spans="1:10" s="2" customFormat="1" ht="24" customHeight="1">
      <c r="A39" s="381" t="s">
        <v>1561</v>
      </c>
      <c r="B39" s="381"/>
      <c r="C39" s="381"/>
      <c r="D39" s="381"/>
      <c r="E39" s="381"/>
      <c r="F39" s="381"/>
      <c r="G39" s="19">
        <v>156</v>
      </c>
      <c r="H39" s="20"/>
      <c r="I39" s="71">
        <v>0</v>
      </c>
      <c r="J39" s="71">
        <v>0</v>
      </c>
    </row>
    <row r="40" spans="1:10" s="2" customFormat="1" ht="24" customHeight="1">
      <c r="A40" s="381" t="s">
        <v>1432</v>
      </c>
      <c r="B40" s="381"/>
      <c r="C40" s="381"/>
      <c r="D40" s="381"/>
      <c r="E40" s="381"/>
      <c r="F40" s="381"/>
      <c r="G40" s="19">
        <v>157</v>
      </c>
      <c r="H40" s="20"/>
      <c r="I40" s="71">
        <v>0</v>
      </c>
      <c r="J40" s="71">
        <v>0</v>
      </c>
    </row>
    <row r="41" spans="1:10" s="2" customFormat="1" ht="13.5" customHeight="1">
      <c r="A41" s="381" t="s">
        <v>1431</v>
      </c>
      <c r="B41" s="381"/>
      <c r="C41" s="381"/>
      <c r="D41" s="381"/>
      <c r="E41" s="381"/>
      <c r="F41" s="381"/>
      <c r="G41" s="19">
        <v>158</v>
      </c>
      <c r="H41" s="20"/>
      <c r="I41" s="71">
        <v>0</v>
      </c>
      <c r="J41" s="71">
        <v>0</v>
      </c>
    </row>
    <row r="42" spans="1:10" s="2" customFormat="1" ht="24" customHeight="1">
      <c r="A42" s="381" t="s">
        <v>1562</v>
      </c>
      <c r="B42" s="381"/>
      <c r="C42" s="381"/>
      <c r="D42" s="381"/>
      <c r="E42" s="381"/>
      <c r="F42" s="381"/>
      <c r="G42" s="19">
        <v>159</v>
      </c>
      <c r="H42" s="20"/>
      <c r="I42" s="71">
        <v>0</v>
      </c>
      <c r="J42" s="71">
        <v>0</v>
      </c>
    </row>
    <row r="43" spans="1:10" s="2" customFormat="1" ht="13.5" customHeight="1">
      <c r="A43" s="381" t="s">
        <v>1430</v>
      </c>
      <c r="B43" s="381"/>
      <c r="C43" s="381"/>
      <c r="D43" s="381"/>
      <c r="E43" s="381"/>
      <c r="F43" s="381"/>
      <c r="G43" s="19">
        <v>160</v>
      </c>
      <c r="H43" s="20"/>
      <c r="I43" s="71">
        <v>0</v>
      </c>
      <c r="J43" s="71">
        <v>0</v>
      </c>
    </row>
    <row r="44" spans="1:10" s="2" customFormat="1" ht="13.5" customHeight="1">
      <c r="A44" s="381" t="s">
        <v>1429</v>
      </c>
      <c r="B44" s="381"/>
      <c r="C44" s="381"/>
      <c r="D44" s="381"/>
      <c r="E44" s="381"/>
      <c r="F44" s="381"/>
      <c r="G44" s="19">
        <v>161</v>
      </c>
      <c r="H44" s="20"/>
      <c r="I44" s="71">
        <v>52</v>
      </c>
      <c r="J44" s="71">
        <v>2</v>
      </c>
    </row>
    <row r="45" spans="1:10" s="2" customFormat="1" ht="13.5" customHeight="1">
      <c r="A45" s="381" t="s">
        <v>1428</v>
      </c>
      <c r="B45" s="381"/>
      <c r="C45" s="381"/>
      <c r="D45" s="381"/>
      <c r="E45" s="381"/>
      <c r="F45" s="381"/>
      <c r="G45" s="19">
        <v>162</v>
      </c>
      <c r="H45" s="20"/>
      <c r="I45" s="71">
        <v>0</v>
      </c>
      <c r="J45" s="71">
        <v>0</v>
      </c>
    </row>
    <row r="46" spans="1:10" s="2" customFormat="1" ht="13.5" customHeight="1">
      <c r="A46" s="381" t="s">
        <v>1427</v>
      </c>
      <c r="B46" s="381"/>
      <c r="C46" s="381"/>
      <c r="D46" s="381"/>
      <c r="E46" s="381"/>
      <c r="F46" s="381"/>
      <c r="G46" s="19">
        <v>163</v>
      </c>
      <c r="H46" s="20"/>
      <c r="I46" s="71">
        <v>45631</v>
      </c>
      <c r="J46" s="71">
        <v>65234</v>
      </c>
    </row>
    <row r="47" spans="1:10" s="2" customFormat="1" ht="13.5" customHeight="1">
      <c r="A47" s="381" t="s">
        <v>1423</v>
      </c>
      <c r="B47" s="381"/>
      <c r="C47" s="381"/>
      <c r="D47" s="381"/>
      <c r="E47" s="381"/>
      <c r="F47" s="381"/>
      <c r="G47" s="19">
        <v>164</v>
      </c>
      <c r="H47" s="20"/>
      <c r="I47" s="71">
        <v>50480</v>
      </c>
      <c r="J47" s="71">
        <v>113618</v>
      </c>
    </row>
    <row r="48" spans="1:10" s="2" customFormat="1" ht="13.5" customHeight="1">
      <c r="A48" s="383" t="s">
        <v>1843</v>
      </c>
      <c r="B48" s="383"/>
      <c r="C48" s="383"/>
      <c r="D48" s="383"/>
      <c r="E48" s="383"/>
      <c r="F48" s="383"/>
      <c r="G48" s="19">
        <v>165</v>
      </c>
      <c r="H48" s="20"/>
      <c r="I48" s="70">
        <f>SUM(I49:I55)</f>
        <v>32974</v>
      </c>
      <c r="J48" s="70">
        <f>SUM(J49:J55)</f>
        <v>52899</v>
      </c>
    </row>
    <row r="49" spans="1:10" s="2" customFormat="1" ht="13.5" customHeight="1">
      <c r="A49" s="381" t="s">
        <v>1424</v>
      </c>
      <c r="B49" s="381"/>
      <c r="C49" s="381"/>
      <c r="D49" s="381"/>
      <c r="E49" s="381"/>
      <c r="F49" s="381"/>
      <c r="G49" s="19">
        <v>166</v>
      </c>
      <c r="H49" s="20"/>
      <c r="I49" s="71">
        <v>0</v>
      </c>
      <c r="J49" s="71">
        <v>0</v>
      </c>
    </row>
    <row r="50" spans="1:10" s="2" customFormat="1" ht="13.5" customHeight="1">
      <c r="A50" s="404" t="s">
        <v>1437</v>
      </c>
      <c r="B50" s="404"/>
      <c r="C50" s="404"/>
      <c r="D50" s="404"/>
      <c r="E50" s="404"/>
      <c r="F50" s="404"/>
      <c r="G50" s="19">
        <v>167</v>
      </c>
      <c r="H50" s="20"/>
      <c r="I50" s="71">
        <v>0</v>
      </c>
      <c r="J50" s="71">
        <v>0</v>
      </c>
    </row>
    <row r="51" spans="1:10" s="2" customFormat="1" ht="13.5" customHeight="1">
      <c r="A51" s="404" t="s">
        <v>1438</v>
      </c>
      <c r="B51" s="404"/>
      <c r="C51" s="404"/>
      <c r="D51" s="404"/>
      <c r="E51" s="404"/>
      <c r="F51" s="404"/>
      <c r="G51" s="19">
        <v>168</v>
      </c>
      <c r="H51" s="20"/>
      <c r="I51" s="71">
        <v>524</v>
      </c>
      <c r="J51" s="71">
        <v>585</v>
      </c>
    </row>
    <row r="52" spans="1:10" s="2" customFormat="1" ht="13.5" customHeight="1">
      <c r="A52" s="404" t="s">
        <v>1439</v>
      </c>
      <c r="B52" s="404"/>
      <c r="C52" s="404"/>
      <c r="D52" s="404"/>
      <c r="E52" s="404"/>
      <c r="F52" s="404"/>
      <c r="G52" s="19">
        <v>169</v>
      </c>
      <c r="H52" s="20"/>
      <c r="I52" s="71">
        <v>0</v>
      </c>
      <c r="J52" s="71">
        <v>0</v>
      </c>
    </row>
    <row r="53" spans="1:10" s="2" customFormat="1" ht="13.5" customHeight="1">
      <c r="A53" s="404" t="s">
        <v>1440</v>
      </c>
      <c r="B53" s="404"/>
      <c r="C53" s="404"/>
      <c r="D53" s="404"/>
      <c r="E53" s="404"/>
      <c r="F53" s="404"/>
      <c r="G53" s="19">
        <v>170</v>
      </c>
      <c r="H53" s="20"/>
      <c r="I53" s="71">
        <v>0</v>
      </c>
      <c r="J53" s="71">
        <v>0</v>
      </c>
    </row>
    <row r="54" spans="1:12" s="2" customFormat="1" ht="13.5" customHeight="1">
      <c r="A54" s="404" t="s">
        <v>1441</v>
      </c>
      <c r="B54" s="404"/>
      <c r="C54" s="404"/>
      <c r="D54" s="404"/>
      <c r="E54" s="404"/>
      <c r="F54" s="404"/>
      <c r="G54" s="19">
        <v>171</v>
      </c>
      <c r="H54" s="20"/>
      <c r="I54" s="71">
        <v>0</v>
      </c>
      <c r="J54" s="71">
        <v>0</v>
      </c>
      <c r="L54" s="2" t="s">
        <v>2590</v>
      </c>
    </row>
    <row r="55" spans="1:10" s="2" customFormat="1" ht="13.5" customHeight="1">
      <c r="A55" s="404" t="s">
        <v>1442</v>
      </c>
      <c r="B55" s="404"/>
      <c r="C55" s="404"/>
      <c r="D55" s="404"/>
      <c r="E55" s="404"/>
      <c r="F55" s="404"/>
      <c r="G55" s="19">
        <v>172</v>
      </c>
      <c r="H55" s="20"/>
      <c r="I55" s="71">
        <v>32450</v>
      </c>
      <c r="J55" s="71">
        <v>52314</v>
      </c>
    </row>
    <row r="56" spans="1:10" s="2" customFormat="1" ht="24.75" customHeight="1">
      <c r="A56" s="383" t="s">
        <v>1563</v>
      </c>
      <c r="B56" s="383"/>
      <c r="C56" s="383"/>
      <c r="D56" s="383"/>
      <c r="E56" s="383"/>
      <c r="F56" s="383"/>
      <c r="G56" s="19">
        <v>173</v>
      </c>
      <c r="H56" s="20"/>
      <c r="I56" s="71">
        <v>0</v>
      </c>
      <c r="J56" s="71">
        <v>0</v>
      </c>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v>0</v>
      </c>
      <c r="J58" s="71">
        <v>0</v>
      </c>
    </row>
    <row r="59" spans="1:10" s="2" customFormat="1" ht="13.5" customHeight="1">
      <c r="A59" s="383" t="s">
        <v>1445</v>
      </c>
      <c r="B59" s="383"/>
      <c r="C59" s="383"/>
      <c r="D59" s="383"/>
      <c r="E59" s="383"/>
      <c r="F59" s="383"/>
      <c r="G59" s="19">
        <v>176</v>
      </c>
      <c r="H59" s="20"/>
      <c r="I59" s="71"/>
      <c r="J59" s="71">
        <v>0</v>
      </c>
    </row>
    <row r="60" spans="1:10" s="2" customFormat="1" ht="13.5" customHeight="1">
      <c r="A60" s="383" t="s">
        <v>1844</v>
      </c>
      <c r="B60" s="383"/>
      <c r="C60" s="383"/>
      <c r="D60" s="383"/>
      <c r="E60" s="383"/>
      <c r="F60" s="383"/>
      <c r="G60" s="19">
        <v>177</v>
      </c>
      <c r="H60" s="20"/>
      <c r="I60" s="70">
        <f>I8+I37+I56+I57</f>
        <v>1024552</v>
      </c>
      <c r="J60" s="70">
        <f>J8+J37+J56+J57</f>
        <v>1095276</v>
      </c>
    </row>
    <row r="61" spans="1:10" s="2" customFormat="1" ht="13.5" customHeight="1">
      <c r="A61" s="383" t="s">
        <v>1845</v>
      </c>
      <c r="B61" s="383"/>
      <c r="C61" s="383"/>
      <c r="D61" s="383"/>
      <c r="E61" s="383"/>
      <c r="F61" s="383"/>
      <c r="G61" s="19">
        <v>178</v>
      </c>
      <c r="H61" s="20"/>
      <c r="I61" s="70">
        <f>I14+I48+I58+I59</f>
        <v>883235</v>
      </c>
      <c r="J61" s="70">
        <f>J14+J48+J58+J59</f>
        <v>895161</v>
      </c>
    </row>
    <row r="62" spans="1:12" s="2" customFormat="1" ht="13.5" customHeight="1">
      <c r="A62" s="383" t="s">
        <v>2580</v>
      </c>
      <c r="B62" s="383"/>
      <c r="C62" s="383"/>
      <c r="D62" s="383"/>
      <c r="E62" s="383"/>
      <c r="F62" s="383"/>
      <c r="G62" s="19">
        <v>179</v>
      </c>
      <c r="H62" s="20"/>
      <c r="I62" s="70">
        <f>I60-I61</f>
        <v>141317</v>
      </c>
      <c r="J62" s="70">
        <f>J60-J61</f>
        <v>200115</v>
      </c>
      <c r="L62" s="2" t="s">
        <v>2590</v>
      </c>
    </row>
    <row r="63" spans="1:10" s="2" customFormat="1" ht="13.5" customHeight="1">
      <c r="A63" s="404" t="s">
        <v>2657</v>
      </c>
      <c r="B63" s="404"/>
      <c r="C63" s="404"/>
      <c r="D63" s="404"/>
      <c r="E63" s="404"/>
      <c r="F63" s="404"/>
      <c r="G63" s="19">
        <v>180</v>
      </c>
      <c r="H63" s="20"/>
      <c r="I63" s="70">
        <f>IF(I60&gt;I61,I60-I61,0)</f>
        <v>141317</v>
      </c>
      <c r="J63" s="70">
        <f>IF(J60&gt;J61,J60-J61,0)</f>
        <v>200115</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2619</v>
      </c>
      <c r="B65" s="383"/>
      <c r="C65" s="383"/>
      <c r="D65" s="383"/>
      <c r="E65" s="383"/>
      <c r="F65" s="383"/>
      <c r="G65" s="19">
        <v>182</v>
      </c>
      <c r="H65" s="20"/>
      <c r="I65" s="71">
        <v>35460</v>
      </c>
      <c r="J65" s="71">
        <v>27375</v>
      </c>
      <c r="L65" s="2" t="s">
        <v>2590</v>
      </c>
    </row>
    <row r="66" spans="1:12" s="2" customFormat="1" ht="13.5" customHeight="1">
      <c r="A66" s="383" t="s">
        <v>2581</v>
      </c>
      <c r="B66" s="383"/>
      <c r="C66" s="383"/>
      <c r="D66" s="383"/>
      <c r="E66" s="383"/>
      <c r="F66" s="383"/>
      <c r="G66" s="19">
        <v>183</v>
      </c>
      <c r="H66" s="20"/>
      <c r="I66" s="70">
        <f>I62-I65</f>
        <v>105857</v>
      </c>
      <c r="J66" s="70">
        <f>J62-J65</f>
        <v>172740</v>
      </c>
      <c r="L66" s="2" t="s">
        <v>2590</v>
      </c>
    </row>
    <row r="67" spans="1:10" s="2" customFormat="1" ht="13.5" customHeight="1">
      <c r="A67" s="404" t="s">
        <v>779</v>
      </c>
      <c r="B67" s="404"/>
      <c r="C67" s="404"/>
      <c r="D67" s="404"/>
      <c r="E67" s="404"/>
      <c r="F67" s="404"/>
      <c r="G67" s="19">
        <v>184</v>
      </c>
      <c r="H67" s="20"/>
      <c r="I67" s="70">
        <f>IF(I66&gt;0,I66,0)</f>
        <v>105857</v>
      </c>
      <c r="J67" s="70">
        <f>IF(J66&gt;0,J66,0)</f>
        <v>172740</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4" t="s">
        <v>2059</v>
      </c>
      <c r="B71" s="404"/>
      <c r="C71" s="404"/>
      <c r="D71" s="404"/>
      <c r="E71" s="404"/>
      <c r="F71" s="404"/>
      <c r="G71" s="19">
        <v>187</v>
      </c>
      <c r="H71" s="20"/>
      <c r="I71" s="71">
        <v>0</v>
      </c>
      <c r="J71" s="71">
        <v>0</v>
      </c>
    </row>
    <row r="72" spans="1:10" s="2" customFormat="1" ht="13.5" customHeight="1">
      <c r="A72" s="404" t="s">
        <v>2060</v>
      </c>
      <c r="B72" s="404"/>
      <c r="C72" s="404"/>
      <c r="D72" s="404"/>
      <c r="E72" s="404"/>
      <c r="F72" s="404"/>
      <c r="G72" s="19">
        <v>188</v>
      </c>
      <c r="H72" s="20"/>
      <c r="I72" s="71">
        <v>0</v>
      </c>
      <c r="J72" s="71">
        <v>0</v>
      </c>
    </row>
    <row r="73" spans="1:12" s="2" customFormat="1" ht="13.5" customHeight="1">
      <c r="A73" s="383" t="s">
        <v>1446</v>
      </c>
      <c r="B73" s="383"/>
      <c r="C73" s="383"/>
      <c r="D73" s="383"/>
      <c r="E73" s="383"/>
      <c r="F73" s="383"/>
      <c r="G73" s="19">
        <v>189</v>
      </c>
      <c r="H73" s="20"/>
      <c r="I73" s="71">
        <v>0</v>
      </c>
      <c r="J73" s="71">
        <v>0</v>
      </c>
      <c r="L73" s="2" t="s">
        <v>2590</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2851</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2590</v>
      </c>
    </row>
    <row r="86" spans="1:12" s="2" customFormat="1" ht="13.5" customHeight="1">
      <c r="A86" s="406" t="s">
        <v>2061</v>
      </c>
      <c r="B86" s="406"/>
      <c r="C86" s="406"/>
      <c r="D86" s="406"/>
      <c r="E86" s="406"/>
      <c r="F86" s="406"/>
      <c r="G86" s="19">
        <v>200</v>
      </c>
      <c r="H86" s="20"/>
      <c r="I86" s="77">
        <v>0</v>
      </c>
      <c r="J86" s="77">
        <v>0</v>
      </c>
      <c r="L86" s="2" t="s">
        <v>2590</v>
      </c>
    </row>
    <row r="87" spans="1:12" s="2" customFormat="1" ht="13.5" customHeight="1">
      <c r="A87" s="407" t="s">
        <v>1102</v>
      </c>
      <c r="B87" s="407"/>
      <c r="C87" s="407"/>
      <c r="D87" s="407"/>
      <c r="E87" s="407"/>
      <c r="F87" s="407"/>
      <c r="G87" s="21">
        <v>201</v>
      </c>
      <c r="H87" s="22"/>
      <c r="I87" s="78">
        <v>0</v>
      </c>
      <c r="J87" s="78">
        <v>0</v>
      </c>
      <c r="L87" s="2" t="s">
        <v>2590</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v>0</v>
      </c>
      <c r="J89" s="77">
        <v>0</v>
      </c>
      <c r="L89" s="2" t="s">
        <v>2590</v>
      </c>
    </row>
    <row r="90" spans="1:12" s="2" customFormat="1" ht="25.5" customHeight="1">
      <c r="A90" s="405" t="s">
        <v>1473</v>
      </c>
      <c r="B90" s="405"/>
      <c r="C90" s="405"/>
      <c r="D90" s="405"/>
      <c r="E90" s="405"/>
      <c r="F90" s="405"/>
      <c r="G90" s="19">
        <v>203</v>
      </c>
      <c r="H90" s="20"/>
      <c r="I90" s="86">
        <f>SUM(I91:I98)</f>
        <v>0</v>
      </c>
      <c r="J90" s="86">
        <f>SUM(J91:J98)</f>
        <v>0</v>
      </c>
      <c r="L90" s="2" t="s">
        <v>2590</v>
      </c>
    </row>
    <row r="91" spans="1:12" s="2" customFormat="1" ht="13.5" customHeight="1">
      <c r="A91" s="404" t="s">
        <v>2062</v>
      </c>
      <c r="B91" s="404"/>
      <c r="C91" s="404"/>
      <c r="D91" s="404"/>
      <c r="E91" s="404"/>
      <c r="F91" s="404"/>
      <c r="G91" s="19">
        <v>204</v>
      </c>
      <c r="H91" s="20"/>
      <c r="I91" s="77">
        <v>0</v>
      </c>
      <c r="J91" s="77">
        <v>0</v>
      </c>
      <c r="L91" s="2" t="s">
        <v>2590</v>
      </c>
    </row>
    <row r="92" spans="1:12" s="2" customFormat="1" ht="25.5" customHeight="1">
      <c r="A92" s="404" t="s">
        <v>2063</v>
      </c>
      <c r="B92" s="404"/>
      <c r="C92" s="404"/>
      <c r="D92" s="404"/>
      <c r="E92" s="404"/>
      <c r="F92" s="404"/>
      <c r="G92" s="19">
        <v>205</v>
      </c>
      <c r="H92" s="20"/>
      <c r="I92" s="77">
        <v>0</v>
      </c>
      <c r="J92" s="77">
        <v>0</v>
      </c>
      <c r="L92" s="2" t="s">
        <v>2590</v>
      </c>
    </row>
    <row r="93" spans="1:12" s="2" customFormat="1" ht="26.25" customHeight="1">
      <c r="A93" s="404" t="s">
        <v>2064</v>
      </c>
      <c r="B93" s="404"/>
      <c r="C93" s="404"/>
      <c r="D93" s="404"/>
      <c r="E93" s="404"/>
      <c r="F93" s="404"/>
      <c r="G93" s="19">
        <v>206</v>
      </c>
      <c r="H93" s="20"/>
      <c r="I93" s="77">
        <v>0</v>
      </c>
      <c r="J93" s="77">
        <v>0</v>
      </c>
      <c r="L93" s="2" t="s">
        <v>2590</v>
      </c>
    </row>
    <row r="94" spans="1:12" s="2" customFormat="1" ht="13.5" customHeight="1">
      <c r="A94" s="404" t="s">
        <v>2065</v>
      </c>
      <c r="B94" s="404"/>
      <c r="C94" s="404"/>
      <c r="D94" s="404"/>
      <c r="E94" s="404"/>
      <c r="F94" s="404"/>
      <c r="G94" s="19">
        <v>207</v>
      </c>
      <c r="H94" s="20"/>
      <c r="I94" s="77">
        <v>0</v>
      </c>
      <c r="J94" s="77">
        <v>0</v>
      </c>
      <c r="L94" s="2" t="s">
        <v>2590</v>
      </c>
    </row>
    <row r="95" spans="1:12" s="2" customFormat="1" ht="13.5" customHeight="1">
      <c r="A95" s="404" t="s">
        <v>2066</v>
      </c>
      <c r="B95" s="404"/>
      <c r="C95" s="404"/>
      <c r="D95" s="404"/>
      <c r="E95" s="404"/>
      <c r="F95" s="404"/>
      <c r="G95" s="19">
        <v>208</v>
      </c>
      <c r="H95" s="20"/>
      <c r="I95" s="77">
        <v>0</v>
      </c>
      <c r="J95" s="77">
        <v>0</v>
      </c>
      <c r="L95" s="2" t="s">
        <v>2590</v>
      </c>
    </row>
    <row r="96" spans="1:12" s="2" customFormat="1" ht="25.5" customHeight="1">
      <c r="A96" s="404" t="s">
        <v>2067</v>
      </c>
      <c r="B96" s="404"/>
      <c r="C96" s="404"/>
      <c r="D96" s="404"/>
      <c r="E96" s="404"/>
      <c r="F96" s="404"/>
      <c r="G96" s="19">
        <v>209</v>
      </c>
      <c r="H96" s="20"/>
      <c r="I96" s="77">
        <v>0</v>
      </c>
      <c r="J96" s="77">
        <v>0</v>
      </c>
      <c r="L96" s="2" t="s">
        <v>2590</v>
      </c>
    </row>
    <row r="97" spans="1:12" s="2" customFormat="1" ht="13.5" customHeight="1">
      <c r="A97" s="404" t="s">
        <v>759</v>
      </c>
      <c r="B97" s="404"/>
      <c r="C97" s="404"/>
      <c r="D97" s="404"/>
      <c r="E97" s="404"/>
      <c r="F97" s="404"/>
      <c r="G97" s="19">
        <v>210</v>
      </c>
      <c r="H97" s="20"/>
      <c r="I97" s="77">
        <v>0</v>
      </c>
      <c r="J97" s="77">
        <v>0</v>
      </c>
      <c r="L97" s="2" t="s">
        <v>2590</v>
      </c>
    </row>
    <row r="98" spans="1:12" s="2" customFormat="1" ht="13.5" customHeight="1">
      <c r="A98" s="404" t="s">
        <v>1449</v>
      </c>
      <c r="B98" s="404"/>
      <c r="C98" s="404"/>
      <c r="D98" s="404"/>
      <c r="E98" s="404"/>
      <c r="F98" s="404"/>
      <c r="G98" s="19">
        <v>211</v>
      </c>
      <c r="H98" s="20"/>
      <c r="I98" s="77">
        <v>0</v>
      </c>
      <c r="J98" s="77">
        <v>0</v>
      </c>
      <c r="L98" s="2" t="s">
        <v>2590</v>
      </c>
    </row>
    <row r="99" spans="1:12" s="2" customFormat="1" ht="13.5" customHeight="1">
      <c r="A99" s="405" t="s">
        <v>2620</v>
      </c>
      <c r="B99" s="405"/>
      <c r="C99" s="405"/>
      <c r="D99" s="405"/>
      <c r="E99" s="405"/>
      <c r="F99" s="405"/>
      <c r="G99" s="19">
        <v>212</v>
      </c>
      <c r="H99" s="20"/>
      <c r="I99" s="77">
        <v>0</v>
      </c>
      <c r="J99" s="77">
        <v>0</v>
      </c>
      <c r="L99" s="2" t="s">
        <v>2590</v>
      </c>
    </row>
    <row r="100" spans="1:12" s="2" customFormat="1" ht="15" customHeight="1">
      <c r="A100" s="405" t="s">
        <v>1474</v>
      </c>
      <c r="B100" s="405"/>
      <c r="C100" s="405"/>
      <c r="D100" s="405"/>
      <c r="E100" s="405"/>
      <c r="F100" s="405"/>
      <c r="G100" s="19">
        <v>213</v>
      </c>
      <c r="H100" s="20"/>
      <c r="I100" s="86">
        <f>I90-I99</f>
        <v>0</v>
      </c>
      <c r="J100" s="86">
        <f>J90-J99</f>
        <v>0</v>
      </c>
      <c r="L100" s="2" t="s">
        <v>2590</v>
      </c>
    </row>
    <row r="101" spans="1:12" s="2" customFormat="1" ht="13.5" customHeight="1">
      <c r="A101" s="408" t="s">
        <v>1475</v>
      </c>
      <c r="B101" s="408"/>
      <c r="C101" s="408"/>
      <c r="D101" s="408"/>
      <c r="E101" s="408"/>
      <c r="F101" s="408"/>
      <c r="G101" s="21">
        <v>214</v>
      </c>
      <c r="H101" s="22"/>
      <c r="I101" s="87">
        <f>I89+I100</f>
        <v>0</v>
      </c>
      <c r="J101" s="87">
        <f>J89+J100</f>
        <v>0</v>
      </c>
      <c r="L101" s="2" t="s">
        <v>2590</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2590</v>
      </c>
    </row>
    <row r="104" spans="1:12" s="2" customFormat="1" ht="13.5" customHeight="1">
      <c r="A104" s="406" t="s">
        <v>2621</v>
      </c>
      <c r="B104" s="406"/>
      <c r="C104" s="406"/>
      <c r="D104" s="406"/>
      <c r="E104" s="406"/>
      <c r="F104" s="406"/>
      <c r="G104" s="19">
        <v>216</v>
      </c>
      <c r="H104" s="20"/>
      <c r="I104" s="77">
        <v>0</v>
      </c>
      <c r="J104" s="77">
        <v>0</v>
      </c>
      <c r="L104" s="2" t="s">
        <v>2590</v>
      </c>
    </row>
    <row r="105" spans="1:12" s="2" customFormat="1" ht="13.5" customHeight="1">
      <c r="A105" s="407" t="s">
        <v>1450</v>
      </c>
      <c r="B105" s="407"/>
      <c r="C105" s="407"/>
      <c r="D105" s="407"/>
      <c r="E105" s="407"/>
      <c r="F105" s="407"/>
      <c r="G105" s="21">
        <v>217</v>
      </c>
      <c r="H105" s="22"/>
      <c r="I105" s="78">
        <v>0</v>
      </c>
      <c r="J105" s="78">
        <v>0</v>
      </c>
      <c r="L105" s="2" t="s">
        <v>2590</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7" activePane="bottomLeft" state="frozen"/>
      <selection pane="topLeft" activeCell="A1" sqref="A1"/>
      <selection pane="bottomLeft" activeCell="J34" sqref="J3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s="2" customFormat="1" ht="19.5" customHeight="1">
      <c r="A2" s="443" t="s">
        <v>568</v>
      </c>
      <c r="B2" s="444"/>
      <c r="C2" s="444"/>
      <c r="D2" s="444"/>
      <c r="E2" s="444"/>
      <c r="F2" s="444"/>
      <c r="G2" s="444"/>
      <c r="H2" s="444"/>
      <c r="I2" s="445"/>
      <c r="J2" s="385" t="s">
        <v>2592</v>
      </c>
      <c r="Q2" s="74">
        <f>IF(MAX(I9:I88)&gt;0,1,0)</f>
        <v>1</v>
      </c>
      <c r="R2" s="73" t="s">
        <v>2585</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2586</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12345678510; Tvrtka Primjer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v>0</v>
      </c>
      <c r="J9" s="93">
        <v>0</v>
      </c>
    </row>
    <row r="10" spans="1:10" s="2" customFormat="1" ht="13.5" customHeight="1">
      <c r="A10" s="404" t="s">
        <v>261</v>
      </c>
      <c r="B10" s="404"/>
      <c r="C10" s="404"/>
      <c r="D10" s="404"/>
      <c r="E10" s="404"/>
      <c r="F10" s="404"/>
      <c r="G10" s="404"/>
      <c r="H10" s="19">
        <v>219</v>
      </c>
      <c r="I10" s="77">
        <v>0</v>
      </c>
      <c r="J10" s="77">
        <v>0</v>
      </c>
    </row>
    <row r="11" spans="1:10" s="2" customFormat="1" ht="13.5" customHeight="1">
      <c r="A11" s="404" t="s">
        <v>769</v>
      </c>
      <c r="B11" s="404"/>
      <c r="C11" s="404"/>
      <c r="D11" s="404"/>
      <c r="E11" s="404"/>
      <c r="F11" s="404"/>
      <c r="G11" s="404"/>
      <c r="H11" s="19">
        <v>220</v>
      </c>
      <c r="I11" s="77">
        <v>0</v>
      </c>
      <c r="J11" s="77">
        <v>0</v>
      </c>
    </row>
    <row r="12" spans="1:10" s="2" customFormat="1" ht="13.5" customHeight="1">
      <c r="A12" s="404" t="s">
        <v>768</v>
      </c>
      <c r="B12" s="404"/>
      <c r="C12" s="404"/>
      <c r="D12" s="404"/>
      <c r="E12" s="404"/>
      <c r="F12" s="404"/>
      <c r="G12" s="404"/>
      <c r="H12" s="19">
        <v>221</v>
      </c>
      <c r="I12" s="77">
        <v>0</v>
      </c>
      <c r="J12" s="77">
        <v>0</v>
      </c>
    </row>
    <row r="13" spans="1:10" s="2" customFormat="1" ht="13.5" customHeight="1">
      <c r="A13" s="404" t="s">
        <v>767</v>
      </c>
      <c r="B13" s="404"/>
      <c r="C13" s="404"/>
      <c r="D13" s="404"/>
      <c r="E13" s="404"/>
      <c r="F13" s="404"/>
      <c r="G13" s="404"/>
      <c r="H13" s="19">
        <v>222</v>
      </c>
      <c r="I13" s="77">
        <v>0</v>
      </c>
      <c r="J13" s="77">
        <v>0</v>
      </c>
    </row>
    <row r="14" spans="1:10" s="2" customFormat="1" ht="13.5" customHeight="1">
      <c r="A14" s="404" t="s">
        <v>766</v>
      </c>
      <c r="B14" s="404"/>
      <c r="C14" s="404"/>
      <c r="D14" s="404"/>
      <c r="E14" s="404"/>
      <c r="F14" s="404"/>
      <c r="G14" s="404"/>
      <c r="H14" s="19">
        <v>223</v>
      </c>
      <c r="I14" s="77">
        <v>0</v>
      </c>
      <c r="J14" s="77">
        <v>0</v>
      </c>
    </row>
    <row r="15" spans="1:10" s="2" customFormat="1" ht="13.5" customHeight="1">
      <c r="A15" s="421" t="s">
        <v>765</v>
      </c>
      <c r="B15" s="421"/>
      <c r="C15" s="421"/>
      <c r="D15" s="421"/>
      <c r="E15" s="421"/>
      <c r="F15" s="421"/>
      <c r="G15" s="421"/>
      <c r="H15" s="21">
        <v>224</v>
      </c>
      <c r="I15" s="78">
        <v>0</v>
      </c>
      <c r="J15" s="78">
        <v>0</v>
      </c>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v>0</v>
      </c>
      <c r="J17" s="94">
        <v>0</v>
      </c>
    </row>
    <row r="18" spans="1:10" s="2" customFormat="1" ht="13.5" customHeight="1">
      <c r="A18" s="404" t="s">
        <v>764</v>
      </c>
      <c r="B18" s="404"/>
      <c r="C18" s="404"/>
      <c r="D18" s="404"/>
      <c r="E18" s="404"/>
      <c r="F18" s="404"/>
      <c r="G18" s="427"/>
      <c r="H18" s="19">
        <v>226</v>
      </c>
      <c r="I18" s="77">
        <v>0</v>
      </c>
      <c r="J18" s="77">
        <v>0</v>
      </c>
    </row>
    <row r="19" spans="1:10" s="2" customFormat="1" ht="13.5" customHeight="1">
      <c r="A19" s="404" t="s">
        <v>760</v>
      </c>
      <c r="B19" s="404"/>
      <c r="C19" s="404"/>
      <c r="D19" s="404"/>
      <c r="E19" s="404"/>
      <c r="F19" s="404"/>
      <c r="G19" s="427"/>
      <c r="H19" s="19">
        <v>227</v>
      </c>
      <c r="I19" s="77">
        <v>0</v>
      </c>
      <c r="J19" s="77">
        <v>0</v>
      </c>
    </row>
    <row r="20" spans="1:10" s="2" customFormat="1" ht="13.5" customHeight="1">
      <c r="A20" s="404" t="s">
        <v>761</v>
      </c>
      <c r="B20" s="404"/>
      <c r="C20" s="404"/>
      <c r="D20" s="404"/>
      <c r="E20" s="404"/>
      <c r="F20" s="404"/>
      <c r="G20" s="427"/>
      <c r="H20" s="19">
        <v>228</v>
      </c>
      <c r="I20" s="77">
        <v>0</v>
      </c>
      <c r="J20" s="77">
        <v>0</v>
      </c>
    </row>
    <row r="21" spans="1:10" s="2" customFormat="1" ht="13.5" customHeight="1">
      <c r="A21" s="421" t="s">
        <v>762</v>
      </c>
      <c r="B21" s="421"/>
      <c r="C21" s="421"/>
      <c r="D21" s="421"/>
      <c r="E21" s="421"/>
      <c r="F21" s="421"/>
      <c r="G21" s="430"/>
      <c r="H21" s="21">
        <v>229</v>
      </c>
      <c r="I21" s="78">
        <v>0</v>
      </c>
      <c r="J21" s="78">
        <v>0</v>
      </c>
    </row>
    <row r="22" spans="1:10" s="2" customFormat="1" ht="13.5" customHeight="1">
      <c r="A22" s="422" t="s">
        <v>265</v>
      </c>
      <c r="B22" s="423"/>
      <c r="C22" s="423"/>
      <c r="D22" s="423"/>
      <c r="E22" s="423"/>
      <c r="F22" s="423"/>
      <c r="G22" s="423"/>
      <c r="H22" s="423"/>
      <c r="I22" s="423"/>
      <c r="J22" s="424"/>
    </row>
    <row r="23" spans="1:10" s="2" customFormat="1" ht="13.5" customHeight="1">
      <c r="A23" s="428" t="s">
        <v>2899</v>
      </c>
      <c r="B23" s="428"/>
      <c r="C23" s="428"/>
      <c r="D23" s="428"/>
      <c r="E23" s="428"/>
      <c r="F23" s="428"/>
      <c r="G23" s="429"/>
      <c r="H23" s="95">
        <v>230</v>
      </c>
      <c r="I23" s="96">
        <v>0</v>
      </c>
      <c r="J23" s="96">
        <v>0</v>
      </c>
    </row>
    <row r="24" spans="1:10" s="2" customFormat="1" ht="13.5" customHeight="1">
      <c r="A24" s="422" t="s">
        <v>266</v>
      </c>
      <c r="B24" s="423"/>
      <c r="C24" s="423"/>
      <c r="D24" s="423"/>
      <c r="E24" s="423"/>
      <c r="F24" s="423"/>
      <c r="G24" s="423"/>
      <c r="H24" s="423"/>
      <c r="I24" s="423"/>
      <c r="J24" s="424"/>
    </row>
    <row r="25" spans="1:10" s="2" customFormat="1" ht="13.5" customHeight="1">
      <c r="A25" s="425" t="s">
        <v>2900</v>
      </c>
      <c r="B25" s="425"/>
      <c r="C25" s="425"/>
      <c r="D25" s="425"/>
      <c r="E25" s="425"/>
      <c r="F25" s="425"/>
      <c r="G25" s="426"/>
      <c r="H25" s="92">
        <v>231</v>
      </c>
      <c r="I25" s="94">
        <v>0</v>
      </c>
      <c r="J25" s="94">
        <v>0</v>
      </c>
    </row>
    <row r="26" spans="1:10" s="2" customFormat="1" ht="24.75" customHeight="1">
      <c r="A26" s="404" t="s">
        <v>2214</v>
      </c>
      <c r="B26" s="404"/>
      <c r="C26" s="404"/>
      <c r="D26" s="404"/>
      <c r="E26" s="404"/>
      <c r="F26" s="404"/>
      <c r="G26" s="427"/>
      <c r="H26" s="19">
        <v>232</v>
      </c>
      <c r="I26" s="77">
        <v>415770</v>
      </c>
      <c r="J26" s="77">
        <v>387000</v>
      </c>
    </row>
    <row r="27" spans="1:10" s="2" customFormat="1" ht="13.5" customHeight="1">
      <c r="A27" s="404" t="s">
        <v>267</v>
      </c>
      <c r="B27" s="404"/>
      <c r="C27" s="404"/>
      <c r="D27" s="404"/>
      <c r="E27" s="404"/>
      <c r="F27" s="404"/>
      <c r="G27" s="427"/>
      <c r="H27" s="19">
        <v>233</v>
      </c>
      <c r="I27" s="77">
        <v>0</v>
      </c>
      <c r="J27" s="77">
        <v>0</v>
      </c>
    </row>
    <row r="28" spans="1:10" s="2" customFormat="1" ht="13.5" customHeight="1">
      <c r="A28" s="404" t="s">
        <v>268</v>
      </c>
      <c r="B28" s="404"/>
      <c r="C28" s="404"/>
      <c r="D28" s="404"/>
      <c r="E28" s="404"/>
      <c r="F28" s="404"/>
      <c r="G28" s="427"/>
      <c r="H28" s="19">
        <v>234</v>
      </c>
      <c r="I28" s="77">
        <v>0</v>
      </c>
      <c r="J28" s="77">
        <v>0</v>
      </c>
    </row>
    <row r="29" spans="1:10" s="2" customFormat="1" ht="13.5" customHeight="1">
      <c r="A29" s="404" t="s">
        <v>269</v>
      </c>
      <c r="B29" s="404"/>
      <c r="C29" s="404"/>
      <c r="D29" s="404"/>
      <c r="E29" s="404"/>
      <c r="F29" s="404"/>
      <c r="G29" s="427"/>
      <c r="H29" s="19">
        <v>235</v>
      </c>
      <c r="I29" s="77">
        <v>0</v>
      </c>
      <c r="J29" s="77">
        <v>0</v>
      </c>
    </row>
    <row r="30" spans="1:10" s="2" customFormat="1" ht="13.5" customHeight="1">
      <c r="A30" s="404" t="s">
        <v>270</v>
      </c>
      <c r="B30" s="404"/>
      <c r="C30" s="404"/>
      <c r="D30" s="404"/>
      <c r="E30" s="404"/>
      <c r="F30" s="404"/>
      <c r="G30" s="427"/>
      <c r="H30" s="19">
        <v>236</v>
      </c>
      <c r="I30" s="77">
        <v>0</v>
      </c>
      <c r="J30" s="77">
        <v>0</v>
      </c>
    </row>
    <row r="31" spans="1:10" s="2" customFormat="1" ht="13.5" customHeight="1">
      <c r="A31" s="404" t="s">
        <v>271</v>
      </c>
      <c r="B31" s="404"/>
      <c r="C31" s="404"/>
      <c r="D31" s="404"/>
      <c r="E31" s="404"/>
      <c r="F31" s="404"/>
      <c r="G31" s="427"/>
      <c r="H31" s="19">
        <v>237</v>
      </c>
      <c r="I31" s="77">
        <v>0</v>
      </c>
      <c r="J31" s="77">
        <v>0</v>
      </c>
    </row>
    <row r="32" spans="1:10" s="2" customFormat="1" ht="13.5" customHeight="1">
      <c r="A32" s="404" t="s">
        <v>272</v>
      </c>
      <c r="B32" s="404"/>
      <c r="C32" s="404"/>
      <c r="D32" s="404"/>
      <c r="E32" s="404"/>
      <c r="F32" s="404"/>
      <c r="G32" s="427"/>
      <c r="H32" s="19">
        <v>238</v>
      </c>
      <c r="I32" s="77">
        <v>0</v>
      </c>
      <c r="J32" s="77">
        <v>0</v>
      </c>
    </row>
    <row r="33" spans="1:10" s="2" customFormat="1" ht="24.75" customHeight="1">
      <c r="A33" s="404" t="s">
        <v>2215</v>
      </c>
      <c r="B33" s="404"/>
      <c r="C33" s="404"/>
      <c r="D33" s="404"/>
      <c r="E33" s="404"/>
      <c r="F33" s="404"/>
      <c r="G33" s="427"/>
      <c r="H33" s="19">
        <v>239</v>
      </c>
      <c r="I33" s="77">
        <v>0</v>
      </c>
      <c r="J33" s="77">
        <v>0</v>
      </c>
    </row>
    <row r="34" spans="1:10" s="2" customFormat="1" ht="36" customHeight="1">
      <c r="A34" s="404" t="s">
        <v>2216</v>
      </c>
      <c r="B34" s="404"/>
      <c r="C34" s="404"/>
      <c r="D34" s="404"/>
      <c r="E34" s="404"/>
      <c r="F34" s="404"/>
      <c r="G34" s="427"/>
      <c r="H34" s="19">
        <v>240</v>
      </c>
      <c r="I34" s="77">
        <v>0</v>
      </c>
      <c r="J34" s="77">
        <v>0</v>
      </c>
    </row>
    <row r="35" spans="1:10" s="2" customFormat="1" ht="36" customHeight="1">
      <c r="A35" s="421" t="s">
        <v>273</v>
      </c>
      <c r="B35" s="421"/>
      <c r="C35" s="421"/>
      <c r="D35" s="421"/>
      <c r="E35" s="421"/>
      <c r="F35" s="421"/>
      <c r="G35" s="430"/>
      <c r="H35" s="21">
        <v>241</v>
      </c>
      <c r="I35" s="78">
        <v>0</v>
      </c>
      <c r="J35" s="78">
        <v>0</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415770</v>
      </c>
      <c r="J37" s="94">
        <v>387000</v>
      </c>
    </row>
    <row r="38" spans="1:10" s="2" customFormat="1" ht="13.5" customHeight="1">
      <c r="A38" s="421" t="s">
        <v>241</v>
      </c>
      <c r="B38" s="421"/>
      <c r="C38" s="421"/>
      <c r="D38" s="421"/>
      <c r="E38" s="421"/>
      <c r="F38" s="421"/>
      <c r="G38" s="430"/>
      <c r="H38" s="21">
        <v>243</v>
      </c>
      <c r="I38" s="78">
        <v>0</v>
      </c>
      <c r="J38" s="78">
        <v>0</v>
      </c>
    </row>
    <row r="39" spans="1:10" s="2" customFormat="1" ht="13.5" customHeight="1">
      <c r="A39" s="422" t="s">
        <v>275</v>
      </c>
      <c r="B39" s="423"/>
      <c r="C39" s="423"/>
      <c r="D39" s="423"/>
      <c r="E39" s="423"/>
      <c r="F39" s="423"/>
      <c r="G39" s="423"/>
      <c r="H39" s="423"/>
      <c r="I39" s="423"/>
      <c r="J39" s="424"/>
    </row>
    <row r="40" spans="1:10" s="2" customFormat="1" ht="13.5" customHeight="1">
      <c r="A40" s="428" t="s">
        <v>2901</v>
      </c>
      <c r="B40" s="428"/>
      <c r="C40" s="428"/>
      <c r="D40" s="428"/>
      <c r="E40" s="428"/>
      <c r="F40" s="428"/>
      <c r="G40" s="429"/>
      <c r="H40" s="95">
        <v>244</v>
      </c>
      <c r="I40" s="96">
        <v>0</v>
      </c>
      <c r="J40" s="96">
        <v>0</v>
      </c>
    </row>
    <row r="41" spans="1:10" s="2" customFormat="1" ht="13.5" customHeight="1">
      <c r="A41" s="422" t="s">
        <v>276</v>
      </c>
      <c r="B41" s="423"/>
      <c r="C41" s="423"/>
      <c r="D41" s="423"/>
      <c r="E41" s="423"/>
      <c r="F41" s="423"/>
      <c r="G41" s="423"/>
      <c r="H41" s="423"/>
      <c r="I41" s="423"/>
      <c r="J41" s="424"/>
    </row>
    <row r="42" spans="1:10" s="2" customFormat="1" ht="24.75" customHeight="1">
      <c r="A42" s="425" t="s">
        <v>2217</v>
      </c>
      <c r="B42" s="425"/>
      <c r="C42" s="425"/>
      <c r="D42" s="425"/>
      <c r="E42" s="425"/>
      <c r="F42" s="425"/>
      <c r="G42" s="426"/>
      <c r="H42" s="92">
        <v>245</v>
      </c>
      <c r="I42" s="94">
        <v>0</v>
      </c>
      <c r="J42" s="94">
        <v>0</v>
      </c>
    </row>
    <row r="43" spans="1:10" s="2" customFormat="1" ht="13.5" customHeight="1">
      <c r="A43" s="404" t="s">
        <v>277</v>
      </c>
      <c r="B43" s="404"/>
      <c r="C43" s="404"/>
      <c r="D43" s="404"/>
      <c r="E43" s="404"/>
      <c r="F43" s="404"/>
      <c r="G43" s="427"/>
      <c r="H43" s="19">
        <v>246</v>
      </c>
      <c r="I43" s="77">
        <v>0</v>
      </c>
      <c r="J43" s="77">
        <v>0</v>
      </c>
    </row>
    <row r="44" spans="1:10" s="2" customFormat="1" ht="13.5" customHeight="1">
      <c r="A44" s="431" t="s">
        <v>280</v>
      </c>
      <c r="B44" s="431"/>
      <c r="C44" s="431"/>
      <c r="D44" s="431"/>
      <c r="E44" s="431"/>
      <c r="F44" s="431"/>
      <c r="G44" s="432"/>
      <c r="H44" s="19">
        <v>247</v>
      </c>
      <c r="I44" s="77">
        <v>0</v>
      </c>
      <c r="J44" s="77">
        <v>0</v>
      </c>
    </row>
    <row r="45" spans="1:10" s="2" customFormat="1" ht="13.5" customHeight="1">
      <c r="A45" s="404" t="s">
        <v>278</v>
      </c>
      <c r="B45" s="404"/>
      <c r="C45" s="404"/>
      <c r="D45" s="404"/>
      <c r="E45" s="404"/>
      <c r="F45" s="404"/>
      <c r="G45" s="427"/>
      <c r="H45" s="19">
        <v>248</v>
      </c>
      <c r="I45" s="77">
        <v>0</v>
      </c>
      <c r="J45" s="77">
        <v>0</v>
      </c>
    </row>
    <row r="46" spans="1:10" s="2" customFormat="1" ht="24.75" customHeight="1">
      <c r="A46" s="404" t="s">
        <v>281</v>
      </c>
      <c r="B46" s="404"/>
      <c r="C46" s="404"/>
      <c r="D46" s="404"/>
      <c r="E46" s="404"/>
      <c r="F46" s="404"/>
      <c r="G46" s="427"/>
      <c r="H46" s="19">
        <v>249</v>
      </c>
      <c r="I46" s="77">
        <v>0</v>
      </c>
      <c r="J46" s="77">
        <v>0</v>
      </c>
    </row>
    <row r="47" spans="1:10" s="2" customFormat="1" ht="13.5" customHeight="1">
      <c r="A47" s="421" t="s">
        <v>279</v>
      </c>
      <c r="B47" s="421"/>
      <c r="C47" s="421"/>
      <c r="D47" s="421"/>
      <c r="E47" s="421"/>
      <c r="F47" s="421"/>
      <c r="G47" s="430"/>
      <c r="H47" s="21">
        <v>250</v>
      </c>
      <c r="I47" s="78">
        <v>0</v>
      </c>
      <c r="J47" s="78">
        <v>0</v>
      </c>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v>0</v>
      </c>
      <c r="J49" s="94">
        <v>0</v>
      </c>
    </row>
    <row r="50" spans="1:10" s="2" customFormat="1" ht="13.5" customHeight="1">
      <c r="A50" s="404" t="s">
        <v>285</v>
      </c>
      <c r="B50" s="404"/>
      <c r="C50" s="404"/>
      <c r="D50" s="404"/>
      <c r="E50" s="404"/>
      <c r="F50" s="404"/>
      <c r="G50" s="427"/>
      <c r="H50" s="19">
        <v>252</v>
      </c>
      <c r="I50" s="77">
        <v>10234</v>
      </c>
      <c r="J50" s="77">
        <v>12354</v>
      </c>
    </row>
    <row r="51" spans="1:10" s="2" customFormat="1" ht="24.75" customHeight="1">
      <c r="A51" s="404" t="s">
        <v>2218</v>
      </c>
      <c r="B51" s="404"/>
      <c r="C51" s="404"/>
      <c r="D51" s="404"/>
      <c r="E51" s="404"/>
      <c r="F51" s="404"/>
      <c r="G51" s="427"/>
      <c r="H51" s="19">
        <v>253</v>
      </c>
      <c r="I51" s="77">
        <v>12144</v>
      </c>
      <c r="J51" s="77">
        <v>12144</v>
      </c>
    </row>
    <row r="52" spans="1:10" s="2" customFormat="1" ht="24.75" customHeight="1">
      <c r="A52" s="404" t="s">
        <v>2442</v>
      </c>
      <c r="B52" s="404"/>
      <c r="C52" s="404"/>
      <c r="D52" s="404"/>
      <c r="E52" s="404"/>
      <c r="F52" s="404"/>
      <c r="G52" s="427"/>
      <c r="H52" s="19">
        <v>254</v>
      </c>
      <c r="I52" s="77">
        <v>0</v>
      </c>
      <c r="J52" s="77">
        <v>0</v>
      </c>
    </row>
    <row r="53" spans="1:10" s="2" customFormat="1" ht="13.5" customHeight="1">
      <c r="A53" s="404" t="s">
        <v>286</v>
      </c>
      <c r="B53" s="404"/>
      <c r="C53" s="404"/>
      <c r="D53" s="404"/>
      <c r="E53" s="404"/>
      <c r="F53" s="404"/>
      <c r="G53" s="427"/>
      <c r="H53" s="19">
        <v>255</v>
      </c>
      <c r="I53" s="77">
        <v>0</v>
      </c>
      <c r="J53" s="77">
        <v>0</v>
      </c>
    </row>
    <row r="54" spans="1:10" s="2" customFormat="1" ht="13.5" customHeight="1">
      <c r="A54" s="404" t="s">
        <v>287</v>
      </c>
      <c r="B54" s="404"/>
      <c r="C54" s="404"/>
      <c r="D54" s="404"/>
      <c r="E54" s="404"/>
      <c r="F54" s="404"/>
      <c r="G54" s="427"/>
      <c r="H54" s="19">
        <v>256</v>
      </c>
      <c r="I54" s="77">
        <v>0</v>
      </c>
      <c r="J54" s="77">
        <v>0</v>
      </c>
    </row>
    <row r="55" spans="1:10" s="2" customFormat="1" ht="13.5" customHeight="1">
      <c r="A55" s="404" t="s">
        <v>2433</v>
      </c>
      <c r="B55" s="404"/>
      <c r="C55" s="404"/>
      <c r="D55" s="404"/>
      <c r="E55" s="404"/>
      <c r="F55" s="404"/>
      <c r="G55" s="427"/>
      <c r="H55" s="19">
        <v>257</v>
      </c>
      <c r="I55" s="77">
        <v>0</v>
      </c>
      <c r="J55" s="77">
        <v>0</v>
      </c>
    </row>
    <row r="56" spans="1:10" s="2" customFormat="1" ht="13.5" customHeight="1">
      <c r="A56" s="404" t="s">
        <v>2434</v>
      </c>
      <c r="B56" s="404"/>
      <c r="C56" s="404"/>
      <c r="D56" s="404"/>
      <c r="E56" s="404"/>
      <c r="F56" s="404"/>
      <c r="G56" s="427"/>
      <c r="H56" s="19">
        <v>258</v>
      </c>
      <c r="I56" s="77">
        <v>36483</v>
      </c>
      <c r="J56" s="77">
        <v>31405</v>
      </c>
    </row>
    <row r="57" spans="1:10" s="2" customFormat="1" ht="25.5" customHeight="1">
      <c r="A57" s="404" t="s">
        <v>2443</v>
      </c>
      <c r="B57" s="404"/>
      <c r="C57" s="404"/>
      <c r="D57" s="404"/>
      <c r="E57" s="404"/>
      <c r="F57" s="404"/>
      <c r="G57" s="427"/>
      <c r="H57" s="19">
        <v>259</v>
      </c>
      <c r="I57" s="77">
        <v>0</v>
      </c>
      <c r="J57" s="77">
        <v>0</v>
      </c>
    </row>
    <row r="58" spans="1:10" s="2" customFormat="1" ht="13.5" customHeight="1">
      <c r="A58" s="404" t="s">
        <v>2435</v>
      </c>
      <c r="B58" s="404"/>
      <c r="C58" s="404"/>
      <c r="D58" s="404"/>
      <c r="E58" s="404"/>
      <c r="F58" s="404"/>
      <c r="G58" s="427"/>
      <c r="H58" s="19">
        <v>260</v>
      </c>
      <c r="I58" s="77">
        <v>0</v>
      </c>
      <c r="J58" s="77">
        <v>0</v>
      </c>
    </row>
    <row r="59" spans="1:10" s="2" customFormat="1" ht="13.5" customHeight="1">
      <c r="A59" s="404" t="s">
        <v>2436</v>
      </c>
      <c r="B59" s="404"/>
      <c r="C59" s="404"/>
      <c r="D59" s="404"/>
      <c r="E59" s="404"/>
      <c r="F59" s="404"/>
      <c r="G59" s="427"/>
      <c r="H59" s="19">
        <v>261</v>
      </c>
      <c r="I59" s="77">
        <v>0</v>
      </c>
      <c r="J59" s="77">
        <v>0</v>
      </c>
    </row>
    <row r="60" spans="1:10" s="2" customFormat="1" ht="13.5" customHeight="1">
      <c r="A60" s="404" t="s">
        <v>2437</v>
      </c>
      <c r="B60" s="404"/>
      <c r="C60" s="404"/>
      <c r="D60" s="404"/>
      <c r="E60" s="404"/>
      <c r="F60" s="404"/>
      <c r="G60" s="427"/>
      <c r="H60" s="19">
        <v>262</v>
      </c>
      <c r="I60" s="77">
        <v>0</v>
      </c>
      <c r="J60" s="77">
        <v>0</v>
      </c>
    </row>
    <row r="61" spans="1:10" s="2" customFormat="1" ht="13.5" customHeight="1">
      <c r="A61" s="431" t="s">
        <v>2444</v>
      </c>
      <c r="B61" s="431"/>
      <c r="C61" s="431"/>
      <c r="D61" s="431"/>
      <c r="E61" s="431"/>
      <c r="F61" s="431"/>
      <c r="G61" s="432"/>
      <c r="H61" s="19">
        <v>263</v>
      </c>
      <c r="I61" s="77">
        <v>0</v>
      </c>
      <c r="J61" s="77">
        <v>0</v>
      </c>
    </row>
    <row r="62" spans="1:10" s="2" customFormat="1" ht="13.5" customHeight="1">
      <c r="A62" s="404" t="s">
        <v>2438</v>
      </c>
      <c r="B62" s="404"/>
      <c r="C62" s="404"/>
      <c r="D62" s="404"/>
      <c r="E62" s="404"/>
      <c r="F62" s="404"/>
      <c r="G62" s="427"/>
      <c r="H62" s="19">
        <v>264</v>
      </c>
      <c r="I62" s="77">
        <v>10265</v>
      </c>
      <c r="J62" s="77">
        <v>14567</v>
      </c>
    </row>
    <row r="63" spans="1:10" s="2" customFormat="1" ht="13.5" customHeight="1">
      <c r="A63" s="404" t="s">
        <v>2439</v>
      </c>
      <c r="B63" s="404"/>
      <c r="C63" s="404"/>
      <c r="D63" s="404"/>
      <c r="E63" s="404"/>
      <c r="F63" s="404"/>
      <c r="G63" s="427"/>
      <c r="H63" s="19">
        <v>265</v>
      </c>
      <c r="I63" s="77">
        <v>0</v>
      </c>
      <c r="J63" s="77">
        <v>0</v>
      </c>
    </row>
    <row r="64" spans="1:10" s="2" customFormat="1" ht="13.5" customHeight="1">
      <c r="A64" s="404" t="s">
        <v>2440</v>
      </c>
      <c r="B64" s="404"/>
      <c r="C64" s="404"/>
      <c r="D64" s="404"/>
      <c r="E64" s="404"/>
      <c r="F64" s="404"/>
      <c r="G64" s="427"/>
      <c r="H64" s="19">
        <v>266</v>
      </c>
      <c r="I64" s="77">
        <v>0</v>
      </c>
      <c r="J64" s="77">
        <v>0</v>
      </c>
    </row>
    <row r="65" spans="1:10" s="2" customFormat="1" ht="13.5" customHeight="1">
      <c r="A65" s="404" t="s">
        <v>2441</v>
      </c>
      <c r="B65" s="404"/>
      <c r="C65" s="404"/>
      <c r="D65" s="404"/>
      <c r="E65" s="404"/>
      <c r="F65" s="404"/>
      <c r="G65" s="427"/>
      <c r="H65" s="19">
        <v>267</v>
      </c>
      <c r="I65" s="77">
        <v>0</v>
      </c>
      <c r="J65" s="77">
        <v>0</v>
      </c>
    </row>
    <row r="66" spans="1:10" s="2" customFormat="1" ht="13.5" customHeight="1">
      <c r="A66" s="431" t="s">
        <v>2902</v>
      </c>
      <c r="B66" s="431"/>
      <c r="C66" s="431"/>
      <c r="D66" s="431"/>
      <c r="E66" s="431"/>
      <c r="F66" s="431"/>
      <c r="G66" s="432"/>
      <c r="H66" s="19">
        <v>268</v>
      </c>
      <c r="I66" s="77">
        <v>0</v>
      </c>
      <c r="J66" s="77">
        <v>0</v>
      </c>
    </row>
    <row r="67" spans="1:10" s="2" customFormat="1" ht="24.75" customHeight="1">
      <c r="A67" s="404" t="s">
        <v>2219</v>
      </c>
      <c r="B67" s="404"/>
      <c r="C67" s="404"/>
      <c r="D67" s="404"/>
      <c r="E67" s="404"/>
      <c r="F67" s="404"/>
      <c r="G67" s="427"/>
      <c r="H67" s="19">
        <v>269</v>
      </c>
      <c r="I67" s="77">
        <v>0</v>
      </c>
      <c r="J67" s="77">
        <v>0</v>
      </c>
    </row>
    <row r="68" spans="1:10" s="2" customFormat="1" ht="13.5" customHeight="1">
      <c r="A68" s="404" t="s">
        <v>2447</v>
      </c>
      <c r="B68" s="404"/>
      <c r="C68" s="404"/>
      <c r="D68" s="404"/>
      <c r="E68" s="404"/>
      <c r="F68" s="404"/>
      <c r="G68" s="427"/>
      <c r="H68" s="19">
        <v>270</v>
      </c>
      <c r="I68" s="77">
        <v>0</v>
      </c>
      <c r="J68" s="77">
        <v>0</v>
      </c>
    </row>
    <row r="69" spans="1:10" s="2" customFormat="1" ht="13.5" customHeight="1">
      <c r="A69" s="404" t="s">
        <v>2446</v>
      </c>
      <c r="B69" s="404"/>
      <c r="C69" s="404"/>
      <c r="D69" s="404"/>
      <c r="E69" s="404"/>
      <c r="F69" s="404"/>
      <c r="G69" s="427"/>
      <c r="H69" s="19">
        <v>271</v>
      </c>
      <c r="I69" s="77">
        <v>0</v>
      </c>
      <c r="J69" s="77">
        <v>0</v>
      </c>
    </row>
    <row r="70" spans="1:10" s="2" customFormat="1" ht="24.75" customHeight="1">
      <c r="A70" s="404" t="s">
        <v>2445</v>
      </c>
      <c r="B70" s="404"/>
      <c r="C70" s="404"/>
      <c r="D70" s="404"/>
      <c r="E70" s="404"/>
      <c r="F70" s="404"/>
      <c r="G70" s="427"/>
      <c r="H70" s="19">
        <v>272</v>
      </c>
      <c r="I70" s="77">
        <v>0</v>
      </c>
      <c r="J70" s="77">
        <v>0</v>
      </c>
    </row>
    <row r="71" spans="1:10" s="2" customFormat="1" ht="13.5" customHeight="1">
      <c r="A71" s="421" t="s">
        <v>396</v>
      </c>
      <c r="B71" s="421"/>
      <c r="C71" s="421"/>
      <c r="D71" s="421"/>
      <c r="E71" s="421"/>
      <c r="F71" s="421"/>
      <c r="G71" s="430"/>
      <c r="H71" s="21">
        <v>273</v>
      </c>
      <c r="I71" s="78">
        <v>0</v>
      </c>
      <c r="J71" s="78">
        <v>0</v>
      </c>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52</v>
      </c>
      <c r="J73" s="94">
        <v>2</v>
      </c>
    </row>
    <row r="74" spans="1:10" s="2" customFormat="1" ht="13.5" customHeight="1">
      <c r="A74" s="404" t="s">
        <v>244</v>
      </c>
      <c r="B74" s="404"/>
      <c r="C74" s="404"/>
      <c r="D74" s="404"/>
      <c r="E74" s="404"/>
      <c r="F74" s="404"/>
      <c r="G74" s="427"/>
      <c r="H74" s="19">
        <v>275</v>
      </c>
      <c r="I74" s="77">
        <v>0</v>
      </c>
      <c r="J74" s="77">
        <v>0</v>
      </c>
    </row>
    <row r="75" spans="1:10" s="2" customFormat="1" ht="13.5" customHeight="1">
      <c r="A75" s="404" t="s">
        <v>1923</v>
      </c>
      <c r="B75" s="404"/>
      <c r="C75" s="404"/>
      <c r="D75" s="404"/>
      <c r="E75" s="404"/>
      <c r="F75" s="404"/>
      <c r="G75" s="427"/>
      <c r="H75" s="19">
        <v>276</v>
      </c>
      <c r="I75" s="77">
        <v>0</v>
      </c>
      <c r="J75" s="77">
        <v>0</v>
      </c>
    </row>
    <row r="76" spans="1:10" s="2" customFormat="1" ht="13.5" customHeight="1">
      <c r="A76" s="421" t="s">
        <v>1924</v>
      </c>
      <c r="B76" s="421"/>
      <c r="C76" s="421"/>
      <c r="D76" s="421"/>
      <c r="E76" s="421"/>
      <c r="F76" s="421"/>
      <c r="G76" s="430"/>
      <c r="H76" s="21">
        <v>277</v>
      </c>
      <c r="I76" s="78">
        <v>524</v>
      </c>
      <c r="J76" s="78">
        <v>585</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11420</v>
      </c>
      <c r="J78" s="228">
        <f>SUM(J79:J82)</f>
        <v>6960</v>
      </c>
    </row>
    <row r="79" spans="1:10" s="2" customFormat="1" ht="13.5" customHeight="1">
      <c r="A79" s="404" t="s">
        <v>629</v>
      </c>
      <c r="B79" s="404"/>
      <c r="C79" s="404"/>
      <c r="D79" s="404"/>
      <c r="E79" s="404"/>
      <c r="F79" s="404"/>
      <c r="G79" s="427"/>
      <c r="H79" s="19">
        <v>279</v>
      </c>
      <c r="I79" s="77">
        <v>0</v>
      </c>
      <c r="J79" s="77">
        <v>0</v>
      </c>
    </row>
    <row r="80" spans="1:10" s="2" customFormat="1" ht="13.5" customHeight="1">
      <c r="A80" s="404" t="s">
        <v>630</v>
      </c>
      <c r="B80" s="404"/>
      <c r="C80" s="404"/>
      <c r="D80" s="404"/>
      <c r="E80" s="404"/>
      <c r="F80" s="404"/>
      <c r="G80" s="427"/>
      <c r="H80" s="19">
        <v>280</v>
      </c>
      <c r="I80" s="77">
        <v>0</v>
      </c>
      <c r="J80" s="77">
        <v>0</v>
      </c>
    </row>
    <row r="81" spans="1:10" s="2" customFormat="1" ht="13.5" customHeight="1">
      <c r="A81" s="404" t="s">
        <v>1</v>
      </c>
      <c r="B81" s="404"/>
      <c r="C81" s="404"/>
      <c r="D81" s="404"/>
      <c r="E81" s="404"/>
      <c r="F81" s="404"/>
      <c r="G81" s="427"/>
      <c r="H81" s="19">
        <v>281</v>
      </c>
      <c r="I81" s="77">
        <v>0</v>
      </c>
      <c r="J81" s="77">
        <v>0</v>
      </c>
    </row>
    <row r="82" spans="1:10" s="2" customFormat="1" ht="36" customHeight="1">
      <c r="A82" s="404" t="s">
        <v>4</v>
      </c>
      <c r="B82" s="404"/>
      <c r="C82" s="404"/>
      <c r="D82" s="404"/>
      <c r="E82" s="404"/>
      <c r="F82" s="404"/>
      <c r="G82" s="427"/>
      <c r="H82" s="19">
        <v>282</v>
      </c>
      <c r="I82" s="77">
        <v>11420</v>
      </c>
      <c r="J82" s="77">
        <v>6960</v>
      </c>
    </row>
    <row r="83" spans="1:10" s="2" customFormat="1" ht="13.5" customHeight="1">
      <c r="A83" s="404" t="s">
        <v>2</v>
      </c>
      <c r="B83" s="404"/>
      <c r="C83" s="404"/>
      <c r="D83" s="404"/>
      <c r="E83" s="404"/>
      <c r="F83" s="404"/>
      <c r="G83" s="427"/>
      <c r="H83" s="19">
        <v>283</v>
      </c>
      <c r="I83" s="77">
        <v>0</v>
      </c>
      <c r="J83" s="77">
        <v>0</v>
      </c>
    </row>
    <row r="84" spans="1:10" s="2" customFormat="1" ht="13.5" customHeight="1">
      <c r="A84" s="404" t="s">
        <v>3</v>
      </c>
      <c r="B84" s="404"/>
      <c r="C84" s="404"/>
      <c r="D84" s="404"/>
      <c r="E84" s="404"/>
      <c r="F84" s="404"/>
      <c r="G84" s="427"/>
      <c r="H84" s="19">
        <v>284</v>
      </c>
      <c r="I84" s="77">
        <v>0</v>
      </c>
      <c r="J84" s="77">
        <v>0</v>
      </c>
    </row>
    <row r="85" spans="1:10" s="2" customFormat="1" ht="24.75" customHeight="1">
      <c r="A85" s="404" t="s">
        <v>2220</v>
      </c>
      <c r="B85" s="404"/>
      <c r="C85" s="404"/>
      <c r="D85" s="404"/>
      <c r="E85" s="404"/>
      <c r="F85" s="404"/>
      <c r="G85" s="427"/>
      <c r="H85" s="19">
        <v>285</v>
      </c>
      <c r="I85" s="77">
        <v>0</v>
      </c>
      <c r="J85" s="77">
        <v>0</v>
      </c>
    </row>
    <row r="86" spans="1:10" s="2" customFormat="1" ht="24.75" customHeight="1">
      <c r="A86" s="421" t="s">
        <v>5</v>
      </c>
      <c r="B86" s="421"/>
      <c r="C86" s="421"/>
      <c r="D86" s="421"/>
      <c r="E86" s="421"/>
      <c r="F86" s="421"/>
      <c r="G86" s="430"/>
      <c r="H86" s="21">
        <v>286</v>
      </c>
      <c r="I86" s="78">
        <v>0</v>
      </c>
      <c r="J86" s="78">
        <v>0</v>
      </c>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4" activePane="bottomLeft" state="frozen"/>
      <selection pane="topLeft" activeCell="A1" sqref="A1"/>
      <selection pane="bottomLeft" activeCell="I9" sqref="I9"/>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2593</v>
      </c>
      <c r="Q2" s="74">
        <f>IF(OR(MIN(I8:I60)&lt;0,MAX(I8:I60)&gt;0),1,0)</f>
        <v>0</v>
      </c>
      <c r="R2" s="73" t="s">
        <v>2585</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2586</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12345678510; Tvrtka Primjer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2334</v>
      </c>
      <c r="B11" s="431"/>
      <c r="C11" s="431"/>
      <c r="D11" s="431"/>
      <c r="E11" s="431"/>
      <c r="F11" s="431"/>
      <c r="G11" s="19">
        <v>3</v>
      </c>
      <c r="H11" s="23"/>
      <c r="I11" s="126"/>
      <c r="J11" s="126"/>
    </row>
    <row r="12" spans="1:10" s="2" customFormat="1" ht="24.75" customHeight="1">
      <c r="A12" s="431" t="s">
        <v>2909</v>
      </c>
      <c r="B12" s="431"/>
      <c r="C12" s="431"/>
      <c r="D12" s="431"/>
      <c r="E12" s="431"/>
      <c r="F12" s="431"/>
      <c r="G12" s="19">
        <v>4</v>
      </c>
      <c r="H12" s="23"/>
      <c r="I12" s="126"/>
      <c r="J12" s="126"/>
    </row>
    <row r="13" spans="1:10" s="2" customFormat="1" ht="24.75" customHeight="1">
      <c r="A13" s="431" t="s">
        <v>2910</v>
      </c>
      <c r="B13" s="431"/>
      <c r="C13" s="431"/>
      <c r="D13" s="431"/>
      <c r="E13" s="431"/>
      <c r="F13" s="431"/>
      <c r="G13" s="19">
        <v>5</v>
      </c>
      <c r="H13" s="23"/>
      <c r="I13" s="126"/>
      <c r="J13" s="126"/>
    </row>
    <row r="14" spans="1:12" s="2" customFormat="1" ht="13.5" customHeight="1">
      <c r="A14" s="431" t="s">
        <v>2335</v>
      </c>
      <c r="B14" s="431"/>
      <c r="C14" s="431"/>
      <c r="D14" s="431"/>
      <c r="E14" s="431"/>
      <c r="F14" s="431"/>
      <c r="G14" s="19">
        <v>6</v>
      </c>
      <c r="H14" s="23"/>
      <c r="I14" s="126"/>
      <c r="J14" s="126"/>
      <c r="L14" s="73"/>
    </row>
    <row r="15" spans="1:10" s="2" customFormat="1" ht="13.5" customHeight="1">
      <c r="A15" s="431" t="s">
        <v>2336</v>
      </c>
      <c r="B15" s="431"/>
      <c r="C15" s="431"/>
      <c r="D15" s="431"/>
      <c r="E15" s="431"/>
      <c r="F15" s="431"/>
      <c r="G15" s="19">
        <v>7</v>
      </c>
      <c r="H15" s="23"/>
      <c r="I15" s="126"/>
      <c r="J15" s="126"/>
    </row>
    <row r="16" spans="1:10" s="2" customFormat="1" ht="13.5" customHeight="1">
      <c r="A16" s="431" t="s">
        <v>2337</v>
      </c>
      <c r="B16" s="431"/>
      <c r="C16" s="431"/>
      <c r="D16" s="431"/>
      <c r="E16" s="431"/>
      <c r="F16" s="431"/>
      <c r="G16" s="19">
        <v>8</v>
      </c>
      <c r="H16" s="23"/>
      <c r="I16" s="126"/>
      <c r="J16" s="126"/>
    </row>
    <row r="17" spans="1:10" s="2" customFormat="1" ht="13.5" customHeight="1">
      <c r="A17" s="431" t="s">
        <v>2338</v>
      </c>
      <c r="B17" s="431"/>
      <c r="C17" s="431"/>
      <c r="D17" s="431"/>
      <c r="E17" s="431"/>
      <c r="F17" s="431"/>
      <c r="G17" s="19">
        <v>9</v>
      </c>
      <c r="H17" s="23"/>
      <c r="I17" s="126"/>
      <c r="J17" s="126"/>
    </row>
    <row r="18" spans="1:10" s="2" customFormat="1" ht="13.5" customHeight="1">
      <c r="A18" s="431" t="s">
        <v>2908</v>
      </c>
      <c r="B18" s="431"/>
      <c r="C18" s="431"/>
      <c r="D18" s="431"/>
      <c r="E18" s="431"/>
      <c r="F18" s="431"/>
      <c r="G18" s="19">
        <v>10</v>
      </c>
      <c r="H18" s="23"/>
      <c r="I18" s="126"/>
      <c r="J18" s="126"/>
    </row>
    <row r="19" spans="1:14" s="2" customFormat="1" ht="24.75" customHeight="1">
      <c r="A19" s="405" t="s">
        <v>2907</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2523</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2522</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2425</v>
      </c>
      <c r="B42" s="405"/>
      <c r="C42" s="405"/>
      <c r="D42" s="405"/>
      <c r="E42" s="405"/>
      <c r="F42" s="405"/>
      <c r="G42" s="19">
        <v>33</v>
      </c>
      <c r="H42" s="23"/>
      <c r="I42" s="86">
        <f>SUM(I37:I41)</f>
        <v>0</v>
      </c>
      <c r="J42" s="86">
        <f>SUM(J37:J41)</f>
        <v>0</v>
      </c>
    </row>
    <row r="43" spans="1:10" s="2" customFormat="1" ht="13.5" customHeight="1">
      <c r="A43" s="455" t="s">
        <v>2510</v>
      </c>
      <c r="B43" s="455"/>
      <c r="C43" s="455"/>
      <c r="D43" s="455"/>
      <c r="E43" s="455"/>
      <c r="F43" s="455"/>
      <c r="G43" s="21">
        <v>34</v>
      </c>
      <c r="H43" s="24"/>
      <c r="I43" s="87">
        <f>I36+I42</f>
        <v>0</v>
      </c>
      <c r="J43" s="87">
        <f>J36+J42</f>
        <v>0</v>
      </c>
    </row>
    <row r="44" spans="1:10" s="2" customFormat="1" ht="15" customHeight="1">
      <c r="A44" s="422" t="s">
        <v>2426</v>
      </c>
      <c r="B44" s="423"/>
      <c r="C44" s="423"/>
      <c r="D44" s="423"/>
      <c r="E44" s="423"/>
      <c r="F44" s="423"/>
      <c r="G44" s="423"/>
      <c r="H44" s="423"/>
      <c r="I44" s="423"/>
      <c r="J44" s="424"/>
    </row>
    <row r="45" spans="1:10" s="2" customFormat="1" ht="13.5" customHeight="1">
      <c r="A45" s="425" t="s">
        <v>2429</v>
      </c>
      <c r="B45" s="425"/>
      <c r="C45" s="425"/>
      <c r="D45" s="425"/>
      <c r="E45" s="425"/>
      <c r="F45" s="425"/>
      <c r="G45" s="92">
        <v>35</v>
      </c>
      <c r="H45" s="124"/>
      <c r="I45" s="94"/>
      <c r="J45" s="94"/>
    </row>
    <row r="46" spans="1:10" s="2" customFormat="1" ht="13.5" customHeight="1">
      <c r="A46" s="404" t="s">
        <v>2430</v>
      </c>
      <c r="B46" s="404"/>
      <c r="C46" s="404"/>
      <c r="D46" s="404"/>
      <c r="E46" s="404"/>
      <c r="F46" s="404"/>
      <c r="G46" s="19">
        <v>36</v>
      </c>
      <c r="H46" s="23"/>
      <c r="I46" s="77"/>
      <c r="J46" s="77"/>
    </row>
    <row r="47" spans="1:10" s="2" customFormat="1" ht="13.5" customHeight="1">
      <c r="A47" s="404" t="s">
        <v>2431</v>
      </c>
      <c r="B47" s="404"/>
      <c r="C47" s="404"/>
      <c r="D47" s="404"/>
      <c r="E47" s="404"/>
      <c r="F47" s="404"/>
      <c r="G47" s="19">
        <v>37</v>
      </c>
      <c r="H47" s="23"/>
      <c r="I47" s="77"/>
      <c r="J47" s="77"/>
    </row>
    <row r="48" spans="1:10" s="2" customFormat="1" ht="13.5" customHeight="1">
      <c r="A48" s="404" t="s">
        <v>2432</v>
      </c>
      <c r="B48" s="404"/>
      <c r="C48" s="404"/>
      <c r="D48" s="404"/>
      <c r="E48" s="404"/>
      <c r="F48" s="404"/>
      <c r="G48" s="19">
        <v>38</v>
      </c>
      <c r="H48" s="23"/>
      <c r="I48" s="77"/>
      <c r="J48" s="77"/>
    </row>
    <row r="49" spans="1:10" s="2" customFormat="1" ht="13.5" customHeight="1">
      <c r="A49" s="405" t="s">
        <v>2521</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2911</v>
      </c>
      <c r="B54" s="404"/>
      <c r="C54" s="404"/>
      <c r="D54" s="404"/>
      <c r="E54" s="404"/>
      <c r="F54" s="404"/>
      <c r="G54" s="19">
        <v>44</v>
      </c>
      <c r="H54" s="23"/>
      <c r="I54" s="77"/>
      <c r="J54" s="77"/>
    </row>
    <row r="55" spans="1:10" s="2" customFormat="1" ht="13.5" customHeight="1">
      <c r="A55" s="405" t="s">
        <v>2912</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2427</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2428</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2594</v>
      </c>
      <c r="Q2" s="74">
        <f>IF(OR(MIN(I8:I52)&lt;0,MAX(I8:I52)&gt;0),1,0)</f>
        <v>0</v>
      </c>
      <c r="R2" s="73" t="s">
        <v>2585</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12345678510; Tvrtka Primjer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2526</v>
      </c>
      <c r="B9" s="425"/>
      <c r="C9" s="425"/>
      <c r="D9" s="425"/>
      <c r="E9" s="425"/>
      <c r="F9" s="425"/>
      <c r="G9" s="92">
        <v>1</v>
      </c>
      <c r="H9" s="124"/>
      <c r="I9" s="94"/>
      <c r="J9" s="94"/>
    </row>
    <row r="10" spans="1:10" s="2" customFormat="1" ht="13.5" customHeight="1">
      <c r="A10" s="404" t="s">
        <v>2527</v>
      </c>
      <c r="B10" s="404"/>
      <c r="C10" s="404"/>
      <c r="D10" s="404"/>
      <c r="E10" s="404"/>
      <c r="F10" s="404"/>
      <c r="G10" s="19">
        <v>2</v>
      </c>
      <c r="H10" s="23"/>
      <c r="I10" s="77"/>
      <c r="J10" s="77"/>
    </row>
    <row r="11" spans="1:10" s="2" customFormat="1" ht="13.5" customHeight="1">
      <c r="A11" s="404" t="s">
        <v>2528</v>
      </c>
      <c r="B11" s="404"/>
      <c r="C11" s="404"/>
      <c r="D11" s="404"/>
      <c r="E11" s="404"/>
      <c r="F11" s="404"/>
      <c r="G11" s="19">
        <v>3</v>
      </c>
      <c r="H11" s="23"/>
      <c r="I11" s="77"/>
      <c r="J11" s="77"/>
    </row>
    <row r="12" spans="1:10" s="2" customFormat="1" ht="13.5" customHeight="1">
      <c r="A12" s="404" t="s">
        <v>2529</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2524</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2525</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2426</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2428</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J8" sqref="J8"/>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2595</v>
      </c>
      <c r="Q2" s="464"/>
      <c r="R2" s="464"/>
      <c r="S2" s="464"/>
      <c r="T2" s="464"/>
      <c r="U2" s="464"/>
      <c r="V2" s="464"/>
      <c r="W2" s="465"/>
      <c r="X2" s="385" t="s">
        <v>2595</v>
      </c>
      <c r="AA2" s="3">
        <f>IF(OR(MAX(H10:X32)&lt;&gt;0,MIN(H10:X32)&lt;&gt;0),1,0)</f>
        <v>0</v>
      </c>
      <c r="AB2" s="3" t="s">
        <v>2597</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12345678510; Tvrtka Primjer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2893</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2598</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2561</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2562</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2559</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2243</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2560</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Raverus</dc:creator>
  <cp:keywords/>
  <dc:description/>
  <cp:lastModifiedBy>Indira Novaković</cp:lastModifiedBy>
  <cp:lastPrinted>2017-01-04T10:24:58Z</cp:lastPrinted>
  <dcterms:created xsi:type="dcterms:W3CDTF">2008-10-17T11:51:54Z</dcterms:created>
  <dcterms:modified xsi:type="dcterms:W3CDTF">2021-10-08T10:27:19Z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